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595"/>
  </bookViews>
  <sheets>
    <sheet name="PREMIUM OPTION" sheetId="1" r:id="rId1"/>
  </sheets>
  <calcPr calcId="124519"/>
</workbook>
</file>

<file path=xl/calcChain.xml><?xml version="1.0" encoding="utf-8"?>
<calcChain xmlns="http://schemas.openxmlformats.org/spreadsheetml/2006/main">
  <c r="J15" i="1"/>
  <c r="L15" s="1"/>
  <c r="M15" s="1"/>
  <c r="J14"/>
  <c r="L14" s="1"/>
  <c r="M14" s="1"/>
  <c r="J13"/>
  <c r="L13" s="1"/>
  <c r="M13" s="1"/>
  <c r="J12"/>
  <c r="L12" s="1"/>
  <c r="M12" s="1"/>
  <c r="J11"/>
  <c r="L11" s="1"/>
  <c r="M11" s="1"/>
  <c r="J24"/>
  <c r="L24" s="1"/>
  <c r="M24" s="1"/>
  <c r="J23"/>
  <c r="L23" s="1"/>
  <c r="M23" s="1"/>
  <c r="J22"/>
  <c r="L22" s="1"/>
  <c r="M22" s="1"/>
  <c r="J21"/>
  <c r="L21" s="1"/>
  <c r="M21" s="1"/>
  <c r="J20"/>
  <c r="L20" s="1"/>
  <c r="M20" s="1"/>
  <c r="J19"/>
  <c r="L19" s="1"/>
  <c r="M19" s="1"/>
  <c r="J18"/>
  <c r="L18" s="1"/>
  <c r="M18" s="1"/>
  <c r="J17"/>
  <c r="L17" s="1"/>
  <c r="M17" s="1"/>
  <c r="J16"/>
  <c r="L16" s="1"/>
  <c r="M16" s="1"/>
  <c r="J29"/>
  <c r="L29" s="1"/>
  <c r="M29" s="1"/>
  <c r="J28"/>
  <c r="L28" s="1"/>
  <c r="M28" s="1"/>
  <c r="J27"/>
  <c r="L27" s="1"/>
  <c r="M27" s="1"/>
  <c r="J26"/>
  <c r="L26" s="1"/>
  <c r="M26" s="1"/>
  <c r="J25"/>
  <c r="L25" s="1"/>
  <c r="M25" s="1"/>
  <c r="J35"/>
  <c r="L35" s="1"/>
  <c r="M35" s="1"/>
  <c r="J34"/>
  <c r="L34" s="1"/>
  <c r="M34" s="1"/>
  <c r="J33"/>
  <c r="L33" s="1"/>
  <c r="M33" s="1"/>
  <c r="J32"/>
  <c r="L32" s="1"/>
  <c r="M32" s="1"/>
  <c r="J31"/>
  <c r="L31" s="1"/>
  <c r="M31" s="1"/>
  <c r="J30"/>
  <c r="L30" s="1"/>
  <c r="M30" s="1"/>
  <c r="J38"/>
  <c r="L38" s="1"/>
  <c r="M38" s="1"/>
  <c r="J37"/>
  <c r="L37" s="1"/>
  <c r="M37" s="1"/>
  <c r="J39"/>
  <c r="L39" s="1"/>
  <c r="M39" s="1"/>
  <c r="J36"/>
  <c r="L36" s="1"/>
  <c r="M36" s="1"/>
  <c r="J40"/>
  <c r="L40" s="1"/>
  <c r="M40" s="1"/>
  <c r="J41"/>
  <c r="L41" s="1"/>
  <c r="M41" s="1"/>
  <c r="L42"/>
  <c r="M42" s="1"/>
  <c r="J52"/>
  <c r="L52" s="1"/>
  <c r="M52" s="1"/>
  <c r="J51"/>
  <c r="L51" s="1"/>
  <c r="M51" s="1"/>
  <c r="J50"/>
  <c r="L50" s="1"/>
  <c r="M50" s="1"/>
  <c r="J49"/>
  <c r="L49" s="1"/>
  <c r="M49" s="1"/>
  <c r="J48"/>
  <c r="L48" s="1"/>
  <c r="M48" s="1"/>
  <c r="J47"/>
  <c r="L47" s="1"/>
  <c r="M47" s="1"/>
  <c r="J46"/>
  <c r="L46" s="1"/>
  <c r="M46" s="1"/>
  <c r="J45"/>
  <c r="L45" s="1"/>
  <c r="M45" s="1"/>
  <c r="J44"/>
  <c r="L44" s="1"/>
  <c r="M44" s="1"/>
  <c r="J43"/>
  <c r="L43" s="1"/>
  <c r="M43" s="1"/>
  <c r="J53" l="1"/>
  <c r="L53" s="1"/>
  <c r="M53" s="1"/>
  <c r="J54"/>
  <c r="L54" s="1"/>
  <c r="M54" s="1"/>
  <c r="J55"/>
  <c r="L55" s="1"/>
  <c r="M55" s="1"/>
  <c r="J64"/>
  <c r="L64" s="1"/>
  <c r="M64" s="1"/>
  <c r="J63"/>
  <c r="L63" s="1"/>
  <c r="M63" s="1"/>
  <c r="J62"/>
  <c r="L62" s="1"/>
  <c r="M62" s="1"/>
  <c r="J61"/>
  <c r="L61" s="1"/>
  <c r="M61" s="1"/>
  <c r="J60"/>
  <c r="L60" s="1"/>
  <c r="M60" s="1"/>
  <c r="L59"/>
  <c r="M59" s="1"/>
  <c r="J58"/>
  <c r="L58" s="1"/>
  <c r="M58" s="1"/>
  <c r="J57"/>
  <c r="L57" s="1"/>
  <c r="M57" s="1"/>
  <c r="J56"/>
  <c r="L56" s="1"/>
  <c r="M56" s="1"/>
  <c r="J65" l="1"/>
  <c r="L65" s="1"/>
  <c r="M65" s="1"/>
  <c r="J66"/>
  <c r="L66" s="1"/>
  <c r="M66" s="1"/>
  <c r="J67"/>
  <c r="L67" s="1"/>
  <c r="M67" s="1"/>
  <c r="J68"/>
  <c r="L68" s="1"/>
  <c r="M68" s="1"/>
  <c r="J69"/>
  <c r="L69" s="1"/>
  <c r="M69" s="1"/>
  <c r="J73" l="1"/>
  <c r="L73" s="1"/>
  <c r="M73" s="1"/>
  <c r="J70"/>
  <c r="L70" s="1"/>
  <c r="M70" s="1"/>
  <c r="J71"/>
  <c r="L71" s="1"/>
  <c r="M71" s="1"/>
  <c r="J72"/>
  <c r="L72" s="1"/>
  <c r="M72" s="1"/>
  <c r="J74"/>
  <c r="L74" s="1"/>
  <c r="M74" s="1"/>
  <c r="J75" l="1"/>
  <c r="L75" s="1"/>
  <c r="M75" s="1"/>
  <c r="J76"/>
  <c r="L76" s="1"/>
  <c r="M76" s="1"/>
  <c r="J85" l="1"/>
  <c r="L85" s="1"/>
  <c r="M85" s="1"/>
  <c r="J86"/>
  <c r="L86" s="1"/>
  <c r="M86" s="1"/>
  <c r="J87"/>
  <c r="L87" s="1"/>
  <c r="M87" s="1"/>
  <c r="J84"/>
  <c r="L84" s="1"/>
  <c r="M84" s="1"/>
  <c r="J82"/>
  <c r="L82" s="1"/>
  <c r="M82" s="1"/>
  <c r="J83"/>
  <c r="L83" s="1"/>
  <c r="M83" s="1"/>
  <c r="J81"/>
  <c r="L81" s="1"/>
  <c r="M81" s="1"/>
  <c r="J80"/>
  <c r="L80" s="1"/>
  <c r="M80" s="1"/>
  <c r="J79"/>
  <c r="L79" s="1"/>
  <c r="M79" s="1"/>
  <c r="J78"/>
  <c r="L78" s="1"/>
  <c r="M78" s="1"/>
  <c r="J77"/>
  <c r="L77" s="1"/>
  <c r="M77" s="1"/>
  <c r="J89"/>
  <c r="L89" s="1"/>
  <c r="M89" s="1"/>
  <c r="J90"/>
  <c r="J88"/>
  <c r="K91"/>
  <c r="K94"/>
  <c r="J91"/>
  <c r="J92"/>
  <c r="L92" s="1"/>
  <c r="M92" s="1"/>
  <c r="J93"/>
  <c r="L93" s="1"/>
  <c r="M93" s="1"/>
  <c r="J94"/>
  <c r="J95"/>
  <c r="L95" s="1"/>
  <c r="M95" s="1"/>
  <c r="J96"/>
  <c r="L96" s="1"/>
  <c r="M96" s="1"/>
  <c r="J97"/>
  <c r="L97" s="1"/>
  <c r="M97" s="1"/>
  <c r="J98"/>
  <c r="L98" s="1"/>
  <c r="M98" s="1"/>
  <c r="J99"/>
  <c r="L99" s="1"/>
  <c r="M99" s="1"/>
  <c r="J101"/>
  <c r="L101" s="1"/>
  <c r="M101" s="1"/>
  <c r="J100"/>
  <c r="L100" s="1"/>
  <c r="M100" s="1"/>
  <c r="J102"/>
  <c r="L102" s="1"/>
  <c r="M102" s="1"/>
  <c r="J103"/>
  <c r="K104"/>
  <c r="J104"/>
  <c r="J105"/>
  <c r="L105" s="1"/>
  <c r="M105" s="1"/>
  <c r="J106"/>
  <c r="L106" s="1"/>
  <c r="M106" s="1"/>
  <c r="J107"/>
  <c r="L107" s="1"/>
  <c r="M107" s="1"/>
  <c r="J108"/>
  <c r="L108" s="1"/>
  <c r="M108" s="1"/>
  <c r="J109"/>
  <c r="L109" s="1"/>
  <c r="M109" s="1"/>
  <c r="J110"/>
  <c r="L110" s="1"/>
  <c r="M110" s="1"/>
  <c r="J111"/>
  <c r="L111" s="1"/>
  <c r="M111" s="1"/>
  <c r="J112"/>
  <c r="L112" s="1"/>
  <c r="M112" s="1"/>
  <c r="J113"/>
  <c r="L113" s="1"/>
  <c r="M113" s="1"/>
  <c r="J114"/>
  <c r="L114" s="1"/>
  <c r="M114" s="1"/>
  <c r="J115"/>
  <c r="L115" s="1"/>
  <c r="M115" s="1"/>
  <c r="J116"/>
  <c r="L116" s="1"/>
  <c r="M116" s="1"/>
  <c r="J117"/>
  <c r="L117" s="1"/>
  <c r="M117" s="1"/>
  <c r="J118"/>
  <c r="L118" s="1"/>
  <c r="M118" s="1"/>
  <c r="L90" l="1"/>
  <c r="M90" s="1"/>
  <c r="L88"/>
  <c r="M88" s="1"/>
  <c r="L91"/>
  <c r="M91" s="1"/>
  <c r="L94"/>
  <c r="M94" s="1"/>
  <c r="L103"/>
  <c r="M103" s="1"/>
  <c r="L104"/>
  <c r="M104" s="1"/>
  <c r="J119"/>
  <c r="L119" s="1"/>
  <c r="M119" s="1"/>
  <c r="J120"/>
  <c r="L120" s="1"/>
  <c r="M120" s="1"/>
  <c r="K121"/>
  <c r="J121"/>
  <c r="J122"/>
  <c r="L122" s="1"/>
  <c r="M122" s="1"/>
  <c r="J123"/>
  <c r="L123" s="1"/>
  <c r="M123" s="1"/>
  <c r="J124"/>
  <c r="L124" s="1"/>
  <c r="M124" s="1"/>
  <c r="J125"/>
  <c r="L125" s="1"/>
  <c r="M125" s="1"/>
  <c r="K126"/>
  <c r="J126"/>
  <c r="K127"/>
  <c r="J127"/>
  <c r="K128"/>
  <c r="J128"/>
  <c r="J129"/>
  <c r="L129" s="1"/>
  <c r="M129" s="1"/>
  <c r="J130"/>
  <c r="L130" s="1"/>
  <c r="M130" s="1"/>
  <c r="J131"/>
  <c r="L131" s="1"/>
  <c r="M131" s="1"/>
  <c r="J132"/>
  <c r="L132" s="1"/>
  <c r="M132" s="1"/>
  <c r="J133"/>
  <c r="L133" s="1"/>
  <c r="M133" s="1"/>
  <c r="J134"/>
  <c r="L134" s="1"/>
  <c r="M134" s="1"/>
  <c r="J136"/>
  <c r="L136" s="1"/>
  <c r="M136" s="1"/>
  <c r="J135"/>
  <c r="L135" s="1"/>
  <c r="M135" s="1"/>
  <c r="J137"/>
  <c r="L137" s="1"/>
  <c r="M137" s="1"/>
  <c r="J138"/>
  <c r="L138" s="1"/>
  <c r="M138" s="1"/>
  <c r="J139"/>
  <c r="L139" s="1"/>
  <c r="M139" s="1"/>
  <c r="J140"/>
  <c r="L140" s="1"/>
  <c r="M140" s="1"/>
  <c r="J141"/>
  <c r="L141" s="1"/>
  <c r="M141" s="1"/>
  <c r="J142"/>
  <c r="L142" s="1"/>
  <c r="M142" s="1"/>
  <c r="J143"/>
  <c r="L143" s="1"/>
  <c r="M143" s="1"/>
  <c r="J144"/>
  <c r="L144" s="1"/>
  <c r="M144" s="1"/>
  <c r="J145"/>
  <c r="L145" s="1"/>
  <c r="M145" s="1"/>
  <c r="J146"/>
  <c r="L146" s="1"/>
  <c r="M146" s="1"/>
  <c r="J147"/>
  <c r="L147" s="1"/>
  <c r="M147" s="1"/>
  <c r="J148"/>
  <c r="L148" s="1"/>
  <c r="M148" s="1"/>
  <c r="J149"/>
  <c r="L149" s="1"/>
  <c r="M149" s="1"/>
  <c r="J150"/>
  <c r="L150" s="1"/>
  <c r="M150" s="1"/>
  <c r="J151"/>
  <c r="L151" s="1"/>
  <c r="M151" s="1"/>
  <c r="J152"/>
  <c r="L152" s="1"/>
  <c r="M152" s="1"/>
  <c r="J153"/>
  <c r="L153" s="1"/>
  <c r="M153" s="1"/>
  <c r="J154"/>
  <c r="L154" s="1"/>
  <c r="M154" s="1"/>
  <c r="J155"/>
  <c r="L155" s="1"/>
  <c r="M155" s="1"/>
  <c r="J156"/>
  <c r="L156" s="1"/>
  <c r="M156" s="1"/>
  <c r="J157"/>
  <c r="L157" s="1"/>
  <c r="M157" s="1"/>
  <c r="J158"/>
  <c r="L158" s="1"/>
  <c r="M158" s="1"/>
  <c r="J159"/>
  <c r="L159" s="1"/>
  <c r="M159" s="1"/>
  <c r="J160"/>
  <c r="L160" s="1"/>
  <c r="M160" s="1"/>
  <c r="J161"/>
  <c r="L161" s="1"/>
  <c r="M161" s="1"/>
  <c r="J162"/>
  <c r="L162" s="1"/>
  <c r="M162" s="1"/>
  <c r="J163"/>
  <c r="L163" s="1"/>
  <c r="M163" s="1"/>
  <c r="J164"/>
  <c r="L164" s="1"/>
  <c r="M164" s="1"/>
  <c r="J165"/>
  <c r="L165" s="1"/>
  <c r="M165" s="1"/>
  <c r="J166"/>
  <c r="L166" s="1"/>
  <c r="M166" s="1"/>
  <c r="J167"/>
  <c r="L167" s="1"/>
  <c r="M167" s="1"/>
  <c r="K168"/>
  <c r="J168"/>
  <c r="J169"/>
  <c r="L169" s="1"/>
  <c r="M169" s="1"/>
  <c r="J191"/>
  <c r="L191" s="1"/>
  <c r="M191" s="1"/>
  <c r="J170"/>
  <c r="L170" s="1"/>
  <c r="M170" s="1"/>
  <c r="J171"/>
  <c r="L171" s="1"/>
  <c r="M171" s="1"/>
  <c r="J172"/>
  <c r="L172" s="1"/>
  <c r="M172" s="1"/>
  <c r="J173"/>
  <c r="L173" s="1"/>
  <c r="M173" s="1"/>
  <c r="J174"/>
  <c r="L174" s="1"/>
  <c r="M174" s="1"/>
  <c r="J175"/>
  <c r="L175" s="1"/>
  <c r="M175" s="1"/>
  <c r="J176"/>
  <c r="L176" s="1"/>
  <c r="M176" s="1"/>
  <c r="J177"/>
  <c r="L177" s="1"/>
  <c r="M177" s="1"/>
  <c r="J178"/>
  <c r="J179"/>
  <c r="L179" s="1"/>
  <c r="M179" s="1"/>
  <c r="K180"/>
  <c r="J180"/>
  <c r="K181"/>
  <c r="J181"/>
  <c r="K182"/>
  <c r="J182"/>
  <c r="J183"/>
  <c r="L183" s="1"/>
  <c r="M183" s="1"/>
  <c r="J184"/>
  <c r="L184" s="1"/>
  <c r="M184" s="1"/>
  <c r="J185"/>
  <c r="L185" s="1"/>
  <c r="M185" s="1"/>
  <c r="J186"/>
  <c r="L186" s="1"/>
  <c r="M186" s="1"/>
  <c r="J187"/>
  <c r="L187" s="1"/>
  <c r="M187" s="1"/>
  <c r="J188"/>
  <c r="L188" s="1"/>
  <c r="M188" s="1"/>
  <c r="J189"/>
  <c r="L189" s="1"/>
  <c r="M189" s="1"/>
  <c r="J190"/>
  <c r="L190" s="1"/>
  <c r="M190" s="1"/>
  <c r="J192"/>
  <c r="L192" s="1"/>
  <c r="M192" s="1"/>
  <c r="J193"/>
  <c r="L193" s="1"/>
  <c r="M193" s="1"/>
  <c r="J194"/>
  <c r="L194" s="1"/>
  <c r="M194" s="1"/>
  <c r="J195"/>
  <c r="L195" s="1"/>
  <c r="M195" s="1"/>
  <c r="K196"/>
  <c r="J196"/>
  <c r="K197"/>
  <c r="J197"/>
  <c r="J198"/>
  <c r="L198" s="1"/>
  <c r="M198" s="1"/>
  <c r="J199"/>
  <c r="L199" s="1"/>
  <c r="M199" s="1"/>
  <c r="J200"/>
  <c r="L200" s="1"/>
  <c r="M200" s="1"/>
  <c r="J201"/>
  <c r="L201" s="1"/>
  <c r="M201" s="1"/>
  <c r="J202"/>
  <c r="L202" s="1"/>
  <c r="M202" s="1"/>
  <c r="K203"/>
  <c r="J203"/>
  <c r="K204"/>
  <c r="J204"/>
  <c r="J205"/>
  <c r="L205" s="1"/>
  <c r="M205" s="1"/>
  <c r="J206"/>
  <c r="K207"/>
  <c r="J207"/>
  <c r="J208"/>
  <c r="L208" s="1"/>
  <c r="M208" s="1"/>
  <c r="K209"/>
  <c r="J209"/>
  <c r="J210"/>
  <c r="L210" s="1"/>
  <c r="M210" s="1"/>
  <c r="J211"/>
  <c r="L211" s="1"/>
  <c r="M211" s="1"/>
  <c r="J212"/>
  <c r="L212" s="1"/>
  <c r="M212" s="1"/>
  <c r="K213"/>
  <c r="J213"/>
  <c r="K216"/>
  <c r="J216"/>
  <c r="J214"/>
  <c r="L214" s="1"/>
  <c r="M214" s="1"/>
  <c r="J215"/>
  <c r="L215" s="1"/>
  <c r="M215" s="1"/>
  <c r="J218"/>
  <c r="L218" s="1"/>
  <c r="M218" s="1"/>
  <c r="J217"/>
  <c r="L217" s="1"/>
  <c r="M217" s="1"/>
  <c r="J219"/>
  <c r="L219" s="1"/>
  <c r="M219" s="1"/>
  <c r="K220"/>
  <c r="J220"/>
  <c r="J221"/>
  <c r="L221" s="1"/>
  <c r="M221" s="1"/>
  <c r="J223"/>
  <c r="L223" s="1"/>
  <c r="M223" s="1"/>
  <c r="J222"/>
  <c r="L222" s="1"/>
  <c r="M222" s="1"/>
  <c r="J224"/>
  <c r="L224" s="1"/>
  <c r="M224" s="1"/>
  <c r="J225"/>
  <c r="J226"/>
  <c r="L226" s="1"/>
  <c r="M226" s="1"/>
  <c r="K227"/>
  <c r="J227"/>
  <c r="J228"/>
  <c r="L228" s="1"/>
  <c r="M228" s="1"/>
  <c r="J229"/>
  <c r="L229" s="1"/>
  <c r="M229" s="1"/>
  <c r="J230"/>
  <c r="L230" s="1"/>
  <c r="M230" s="1"/>
  <c r="K231"/>
  <c r="J231"/>
  <c r="J232"/>
  <c r="L232" s="1"/>
  <c r="M232" s="1"/>
  <c r="J233"/>
  <c r="L233" s="1"/>
  <c r="M233" s="1"/>
  <c r="K235"/>
  <c r="J235"/>
  <c r="J234"/>
  <c r="L234" s="1"/>
  <c r="M234" s="1"/>
  <c r="J237"/>
  <c r="L237" s="1"/>
  <c r="M237" s="1"/>
  <c r="J236"/>
  <c r="L236" s="1"/>
  <c r="M236" s="1"/>
  <c r="J239"/>
  <c r="L239" s="1"/>
  <c r="M239" s="1"/>
  <c r="J238"/>
  <c r="L238" s="1"/>
  <c r="M238" s="1"/>
  <c r="J240"/>
  <c r="L240" s="1"/>
  <c r="M240" s="1"/>
  <c r="J241"/>
  <c r="L241" s="1"/>
  <c r="M241" s="1"/>
  <c r="J243"/>
  <c r="L243" s="1"/>
  <c r="M243" s="1"/>
  <c r="J242"/>
  <c r="L242" s="1"/>
  <c r="M242" s="1"/>
  <c r="J244"/>
  <c r="L244" s="1"/>
  <c r="M244" s="1"/>
  <c r="K246"/>
  <c r="J246"/>
  <c r="J245"/>
  <c r="L245" s="1"/>
  <c r="M245" s="1"/>
  <c r="J247"/>
  <c r="L247" s="1"/>
  <c r="M247" s="1"/>
  <c r="J248"/>
  <c r="L248" s="1"/>
  <c r="M248" s="1"/>
  <c r="K249"/>
  <c r="J249"/>
  <c r="J250"/>
  <c r="L250" s="1"/>
  <c r="M250" s="1"/>
  <c r="K251"/>
  <c r="J251"/>
  <c r="J252"/>
  <c r="L252" s="1"/>
  <c r="M252" s="1"/>
  <c r="J253"/>
  <c r="L253" s="1"/>
  <c r="M253" s="1"/>
  <c r="K255"/>
  <c r="J255"/>
  <c r="J254"/>
  <c r="L254" s="1"/>
  <c r="M254" s="1"/>
  <c r="J256"/>
  <c r="L256" s="1"/>
  <c r="M256" s="1"/>
  <c r="J257"/>
  <c r="E258"/>
  <c r="J258" s="1"/>
  <c r="J259"/>
  <c r="L259" s="1"/>
  <c r="M259" s="1"/>
  <c r="J260"/>
  <c r="L260" s="1"/>
  <c r="M260" s="1"/>
  <c r="J261"/>
  <c r="L261" s="1"/>
  <c r="M261" s="1"/>
  <c r="J262"/>
  <c r="L262" s="1"/>
  <c r="M262" s="1"/>
  <c r="J263"/>
  <c r="L263" s="1"/>
  <c r="M263" s="1"/>
  <c r="J264"/>
  <c r="L264" s="1"/>
  <c r="M264" s="1"/>
  <c r="J265"/>
  <c r="K266"/>
  <c r="J266"/>
  <c r="J267"/>
  <c r="L267" s="1"/>
  <c r="M267" s="1"/>
  <c r="J268"/>
  <c r="L268" s="1"/>
  <c r="M268" s="1"/>
  <c r="J269"/>
  <c r="L269" s="1"/>
  <c r="M269" s="1"/>
  <c r="J270"/>
  <c r="K271"/>
  <c r="J271"/>
  <c r="J272"/>
  <c r="L272" s="1"/>
  <c r="M272" s="1"/>
  <c r="J273"/>
  <c r="L273" s="1"/>
  <c r="M273" s="1"/>
  <c r="J274"/>
  <c r="L274" s="1"/>
  <c r="M274" s="1"/>
  <c r="J275"/>
  <c r="L275" s="1"/>
  <c r="M275" s="1"/>
  <c r="J276"/>
  <c r="L276" s="1"/>
  <c r="M276" s="1"/>
  <c r="J277"/>
  <c r="L277" s="1"/>
  <c r="M277" s="1"/>
  <c r="J278"/>
  <c r="K279"/>
  <c r="J279"/>
  <c r="L121" l="1"/>
  <c r="M121" s="1"/>
  <c r="L126"/>
  <c r="M126" s="1"/>
  <c r="L127"/>
  <c r="M127" s="1"/>
  <c r="L128"/>
  <c r="M128" s="1"/>
  <c r="L182"/>
  <c r="M182" s="1"/>
  <c r="L196"/>
  <c r="M196" s="1"/>
  <c r="L168"/>
  <c r="M168" s="1"/>
  <c r="L178"/>
  <c r="M178" s="1"/>
  <c r="L180"/>
  <c r="M180" s="1"/>
  <c r="L181"/>
  <c r="M181" s="1"/>
  <c r="L216"/>
  <c r="M216" s="1"/>
  <c r="L197"/>
  <c r="M197" s="1"/>
  <c r="L203"/>
  <c r="M203" s="1"/>
  <c r="L204"/>
  <c r="M204" s="1"/>
  <c r="L206"/>
  <c r="M206" s="1"/>
  <c r="L207"/>
  <c r="M207" s="1"/>
  <c r="L209"/>
  <c r="M209" s="1"/>
  <c r="L213"/>
  <c r="M213" s="1"/>
  <c r="L246"/>
  <c r="M246" s="1"/>
  <c r="L235"/>
  <c r="M235" s="1"/>
  <c r="L231"/>
  <c r="M231" s="1"/>
  <c r="L227"/>
  <c r="M227" s="1"/>
  <c r="L220"/>
  <c r="M220" s="1"/>
  <c r="L225"/>
  <c r="M225" s="1"/>
  <c r="K258"/>
  <c r="L258" s="1"/>
  <c r="M258" s="1"/>
  <c r="L255"/>
  <c r="M255" s="1"/>
  <c r="L249"/>
  <c r="M249" s="1"/>
  <c r="L251"/>
  <c r="M251" s="1"/>
  <c r="L271"/>
  <c r="M271" s="1"/>
  <c r="L257"/>
  <c r="M257" s="1"/>
  <c r="L265"/>
  <c r="M265" s="1"/>
  <c r="L266"/>
  <c r="M266" s="1"/>
  <c r="L270"/>
  <c r="M270" s="1"/>
  <c r="L278"/>
  <c r="M278" s="1"/>
  <c r="L279"/>
  <c r="M279" s="1"/>
  <c r="K283"/>
  <c r="K280" l="1"/>
  <c r="J280"/>
  <c r="J281"/>
  <c r="L281" s="1"/>
  <c r="M281" s="1"/>
  <c r="J282"/>
  <c r="J283"/>
  <c r="L283" s="1"/>
  <c r="M283" s="1"/>
  <c r="J284"/>
  <c r="L284" s="1"/>
  <c r="M284" s="1"/>
  <c r="J285"/>
  <c r="L285" s="1"/>
  <c r="M285" s="1"/>
  <c r="J286"/>
  <c r="L286" s="1"/>
  <c r="M286" s="1"/>
  <c r="K289"/>
  <c r="J287"/>
  <c r="L287" s="1"/>
  <c r="M287" s="1"/>
  <c r="J288"/>
  <c r="J289"/>
  <c r="L280" l="1"/>
  <c r="M280" s="1"/>
  <c r="L282"/>
  <c r="M282" s="1"/>
  <c r="L288"/>
  <c r="M288" s="1"/>
  <c r="L289"/>
  <c r="M289" s="1"/>
  <c r="K290"/>
  <c r="J290"/>
  <c r="J291"/>
  <c r="L291" s="1"/>
  <c r="M291" s="1"/>
  <c r="L290" l="1"/>
  <c r="M290" s="1"/>
  <c r="J292"/>
  <c r="L292" s="1"/>
  <c r="M292" s="1"/>
  <c r="J293"/>
  <c r="L293" s="1"/>
  <c r="M293" s="1"/>
  <c r="J294"/>
  <c r="L294" s="1"/>
  <c r="M294" s="1"/>
  <c r="J295"/>
  <c r="K296"/>
  <c r="J296"/>
  <c r="J297"/>
  <c r="L297" s="1"/>
  <c r="M297" s="1"/>
  <c r="J298"/>
  <c r="L298" s="1"/>
  <c r="M298" s="1"/>
  <c r="L296" l="1"/>
  <c r="M296" s="1"/>
  <c r="L295"/>
  <c r="M295" s="1"/>
  <c r="J299"/>
  <c r="L299" l="1"/>
  <c r="M299" s="1"/>
  <c r="K301"/>
  <c r="K300"/>
  <c r="J300"/>
  <c r="J301"/>
  <c r="J302"/>
  <c r="L302" s="1"/>
  <c r="M302" s="1"/>
  <c r="J303"/>
  <c r="L303" s="1"/>
  <c r="M303" s="1"/>
  <c r="J304"/>
  <c r="L304" s="1"/>
  <c r="M304" s="1"/>
  <c r="J305"/>
  <c r="L305" s="1"/>
  <c r="M305" s="1"/>
  <c r="J306"/>
  <c r="L306" s="1"/>
  <c r="M306" s="1"/>
  <c r="J307"/>
  <c r="L307" s="1"/>
  <c r="M307" s="1"/>
  <c r="J308"/>
  <c r="L308" s="1"/>
  <c r="M308" s="1"/>
  <c r="L300" l="1"/>
  <c r="M300" s="1"/>
  <c r="L301"/>
  <c r="M301" s="1"/>
  <c r="J309"/>
  <c r="K310"/>
  <c r="J310"/>
  <c r="J311"/>
  <c r="L311" s="1"/>
  <c r="M311" s="1"/>
  <c r="J312"/>
  <c r="K313"/>
  <c r="J313"/>
  <c r="J314"/>
  <c r="L314" s="1"/>
  <c r="M314" s="1"/>
  <c r="J315"/>
  <c r="L315" s="1"/>
  <c r="M315" s="1"/>
  <c r="J316"/>
  <c r="L316" s="1"/>
  <c r="M316" s="1"/>
  <c r="J317"/>
  <c r="L317" s="1"/>
  <c r="M317" s="1"/>
  <c r="J318"/>
  <c r="L318" s="1"/>
  <c r="M318" s="1"/>
  <c r="L313" l="1"/>
  <c r="M313" s="1"/>
  <c r="L310"/>
  <c r="M310" s="1"/>
  <c r="L309"/>
  <c r="M309" s="1"/>
  <c r="L312"/>
  <c r="M312" s="1"/>
  <c r="J319"/>
  <c r="L319" s="1"/>
  <c r="M319" s="1"/>
  <c r="J320"/>
  <c r="L320" s="1"/>
  <c r="M320" s="1"/>
  <c r="J321"/>
  <c r="L321" s="1"/>
  <c r="M321" s="1"/>
  <c r="J322"/>
  <c r="K323"/>
  <c r="J323"/>
  <c r="J324"/>
  <c r="L324" s="1"/>
  <c r="M324" s="1"/>
  <c r="J325"/>
  <c r="L325" s="1"/>
  <c r="M325" s="1"/>
  <c r="J326"/>
  <c r="L326" s="1"/>
  <c r="M326" s="1"/>
  <c r="J327"/>
  <c r="L327" s="1"/>
  <c r="M327" s="1"/>
  <c r="J328"/>
  <c r="L328" s="1"/>
  <c r="M328" s="1"/>
  <c r="J329"/>
  <c r="L329" s="1"/>
  <c r="M329" s="1"/>
  <c r="J330"/>
  <c r="L330" s="1"/>
  <c r="M330" s="1"/>
  <c r="J331"/>
  <c r="L331" s="1"/>
  <c r="M331" s="1"/>
  <c r="J332"/>
  <c r="L332" s="1"/>
  <c r="M332" s="1"/>
  <c r="J333"/>
  <c r="K334"/>
  <c r="J334"/>
  <c r="J335"/>
  <c r="K336"/>
  <c r="J336"/>
  <c r="J337"/>
  <c r="L337" s="1"/>
  <c r="M337" s="1"/>
  <c r="J338"/>
  <c r="L338" s="1"/>
  <c r="M338" s="1"/>
  <c r="J339"/>
  <c r="K340"/>
  <c r="J340"/>
  <c r="L322" l="1"/>
  <c r="M322" s="1"/>
  <c r="L323"/>
  <c r="M323" s="1"/>
  <c r="L333"/>
  <c r="M333" s="1"/>
  <c r="L334"/>
  <c r="M334" s="1"/>
  <c r="L335"/>
  <c r="M335" s="1"/>
  <c r="L336"/>
  <c r="M336" s="1"/>
  <c r="L339"/>
  <c r="M339" s="1"/>
  <c r="L340"/>
  <c r="M340" s="1"/>
  <c r="J341"/>
  <c r="L341" s="1"/>
  <c r="M341" s="1"/>
  <c r="J342"/>
  <c r="L342" s="1"/>
  <c r="M342" s="1"/>
  <c r="J343"/>
  <c r="L343" s="1"/>
  <c r="M343" s="1"/>
  <c r="J344" l="1"/>
  <c r="L344" l="1"/>
  <c r="M344" s="1"/>
  <c r="K387"/>
  <c r="J386"/>
  <c r="L386" s="1"/>
  <c r="M386" s="1"/>
  <c r="J387"/>
  <c r="L387" l="1"/>
  <c r="M387" s="1"/>
  <c r="K345"/>
  <c r="J345"/>
  <c r="J346"/>
  <c r="L346" s="1"/>
  <c r="M346" s="1"/>
  <c r="J347"/>
  <c r="L347" s="1"/>
  <c r="M347" s="1"/>
  <c r="J348"/>
  <c r="L348" s="1"/>
  <c r="M348" s="1"/>
  <c r="J349"/>
  <c r="L349" s="1"/>
  <c r="M349" s="1"/>
  <c r="J350"/>
  <c r="L350" s="1"/>
  <c r="M350" s="1"/>
  <c r="J351"/>
  <c r="L351" s="1"/>
  <c r="M351" s="1"/>
  <c r="J352"/>
  <c r="L352" s="1"/>
  <c r="M352" s="1"/>
  <c r="L345" l="1"/>
  <c r="M345" s="1"/>
  <c r="J353"/>
  <c r="L353" s="1"/>
  <c r="M353" s="1"/>
  <c r="J354"/>
  <c r="L354" s="1"/>
  <c r="M354" s="1"/>
  <c r="J355" l="1"/>
  <c r="L355" s="1"/>
  <c r="M355" s="1"/>
  <c r="J356"/>
  <c r="K357"/>
  <c r="J357"/>
  <c r="J358"/>
  <c r="L358" s="1"/>
  <c r="M358" s="1"/>
  <c r="J359"/>
  <c r="L359" s="1"/>
  <c r="M359" s="1"/>
  <c r="J360"/>
  <c r="K361"/>
  <c r="J361"/>
  <c r="L361" l="1"/>
  <c r="M361" s="1"/>
  <c r="L356"/>
  <c r="M356" s="1"/>
  <c r="L357"/>
  <c r="M357" s="1"/>
  <c r="L360"/>
  <c r="M360" s="1"/>
  <c r="J362"/>
  <c r="L362" l="1"/>
  <c r="M362" s="1"/>
  <c r="K363"/>
  <c r="J363"/>
  <c r="J364"/>
  <c r="L364" s="1"/>
  <c r="M364" s="1"/>
  <c r="J365"/>
  <c r="L365" s="1"/>
  <c r="M365" s="1"/>
  <c r="J366"/>
  <c r="L366" s="1"/>
  <c r="M366" s="1"/>
  <c r="L363" l="1"/>
  <c r="M363" s="1"/>
  <c r="J367"/>
  <c r="L367" s="1"/>
  <c r="M367" s="1"/>
  <c r="J368"/>
  <c r="L368" s="1"/>
  <c r="M368" s="1"/>
  <c r="J369"/>
  <c r="L369" s="1"/>
  <c r="M369" s="1"/>
  <c r="J370"/>
  <c r="L370" s="1"/>
  <c r="M370" s="1"/>
  <c r="J371" l="1"/>
  <c r="L371" s="1"/>
  <c r="M371" s="1"/>
  <c r="J372"/>
  <c r="L372" s="1"/>
  <c r="M372" s="1"/>
  <c r="J373"/>
  <c r="L373" s="1"/>
  <c r="M373" s="1"/>
  <c r="J374" l="1"/>
  <c r="L374" s="1"/>
  <c r="M374" s="1"/>
  <c r="J375"/>
  <c r="K376"/>
  <c r="J376"/>
  <c r="K377"/>
  <c r="J377"/>
  <c r="J378"/>
  <c r="L378" s="1"/>
  <c r="M378" s="1"/>
  <c r="J379"/>
  <c r="L379" s="1"/>
  <c r="M379" s="1"/>
  <c r="J380"/>
  <c r="L380" s="1"/>
  <c r="M380" s="1"/>
  <c r="L375" l="1"/>
  <c r="M375" s="1"/>
  <c r="L376"/>
  <c r="M376" s="1"/>
  <c r="L377"/>
  <c r="M377" s="1"/>
  <c r="J381"/>
  <c r="L381" s="1"/>
  <c r="M381" s="1"/>
  <c r="J382" l="1"/>
  <c r="L382" l="1"/>
  <c r="M382" s="1"/>
  <c r="K383"/>
  <c r="J383"/>
  <c r="J384"/>
  <c r="L384" s="1"/>
  <c r="M384" s="1"/>
  <c r="J385"/>
  <c r="K388"/>
  <c r="J388"/>
  <c r="J389"/>
  <c r="L389" s="1"/>
  <c r="M389" s="1"/>
  <c r="J390"/>
  <c r="L390" s="1"/>
  <c r="M390" s="1"/>
  <c r="L388" l="1"/>
  <c r="M388" s="1"/>
  <c r="L383"/>
  <c r="M383" s="1"/>
  <c r="L385"/>
  <c r="M385" s="1"/>
  <c r="J391"/>
  <c r="L391" s="1"/>
  <c r="M391" s="1"/>
  <c r="J392"/>
  <c r="L392" s="1"/>
  <c r="M392" s="1"/>
  <c r="J393" l="1"/>
  <c r="L393" s="1"/>
  <c r="M393" s="1"/>
  <c r="J394"/>
  <c r="L394" l="1"/>
  <c r="M394" s="1"/>
  <c r="K395"/>
  <c r="J395"/>
  <c r="J396"/>
  <c r="L396" s="1"/>
  <c r="M396" s="1"/>
  <c r="J397"/>
  <c r="K398"/>
  <c r="J398"/>
  <c r="J399"/>
  <c r="K400"/>
  <c r="J400"/>
  <c r="J401"/>
  <c r="L401" s="1"/>
  <c r="M401" s="1"/>
  <c r="J402"/>
  <c r="L402" s="1"/>
  <c r="M402" s="1"/>
  <c r="J403"/>
  <c r="L403" s="1"/>
  <c r="M403" s="1"/>
  <c r="J404"/>
  <c r="L404" s="1"/>
  <c r="M404" s="1"/>
  <c r="J405"/>
  <c r="L405" s="1"/>
  <c r="M405" s="1"/>
  <c r="J406"/>
  <c r="L406" s="1"/>
  <c r="M406" s="1"/>
  <c r="J407"/>
  <c r="L398" l="1"/>
  <c r="M398" s="1"/>
  <c r="L395"/>
  <c r="M395" s="1"/>
  <c r="L397"/>
  <c r="M397" s="1"/>
  <c r="L399"/>
  <c r="M399" s="1"/>
  <c r="L400"/>
  <c r="M400" s="1"/>
  <c r="L407"/>
  <c r="M407" s="1"/>
  <c r="K408"/>
  <c r="J408"/>
  <c r="J409"/>
  <c r="L408" l="1"/>
  <c r="M408" s="1"/>
  <c r="L409"/>
  <c r="M409" s="1"/>
  <c r="K410"/>
  <c r="J410"/>
  <c r="J411"/>
  <c r="L411" s="1"/>
  <c r="M411" s="1"/>
  <c r="J412"/>
  <c r="L412" s="1"/>
  <c r="M412" s="1"/>
  <c r="J413"/>
  <c r="L410" l="1"/>
  <c r="M410" s="1"/>
  <c r="L413"/>
  <c r="M413" s="1"/>
  <c r="K414"/>
  <c r="J414"/>
  <c r="J415"/>
  <c r="L415" s="1"/>
  <c r="M415" s="1"/>
  <c r="J416"/>
  <c r="L416" s="1"/>
  <c r="M416" s="1"/>
  <c r="L414" l="1"/>
  <c r="M414" s="1"/>
  <c r="K419"/>
  <c r="J419"/>
  <c r="L419" l="1"/>
  <c r="M419" s="1"/>
  <c r="J417"/>
  <c r="L417" s="1"/>
  <c r="M417" s="1"/>
  <c r="J418"/>
  <c r="L418" s="1"/>
  <c r="M418" s="1"/>
  <c r="J420" l="1"/>
  <c r="L420" s="1"/>
  <c r="M420" s="1"/>
  <c r="J421"/>
  <c r="L421" s="1"/>
  <c r="M421" s="1"/>
  <c r="J422" l="1"/>
  <c r="L422" s="1"/>
  <c r="M422" s="1"/>
  <c r="J423"/>
  <c r="L423" s="1"/>
  <c r="M423" s="1"/>
  <c r="J424"/>
  <c r="L424" s="1"/>
  <c r="M424" s="1"/>
  <c r="J425"/>
  <c r="L425" s="1"/>
  <c r="M425" s="1"/>
  <c r="J426"/>
  <c r="L426" s="1"/>
  <c r="M426" s="1"/>
  <c r="J427" l="1"/>
  <c r="L427" s="1"/>
  <c r="M427" s="1"/>
  <c r="J428"/>
  <c r="L428" s="1"/>
  <c r="M428" s="1"/>
  <c r="J429" l="1"/>
  <c r="L429" s="1"/>
  <c r="M429" s="1"/>
  <c r="J430"/>
  <c r="L430" l="1"/>
  <c r="M430" s="1"/>
  <c r="K431"/>
  <c r="J431"/>
  <c r="K432"/>
  <c r="J432"/>
  <c r="J433"/>
  <c r="L433" s="1"/>
  <c r="M433" s="1"/>
  <c r="L431" l="1"/>
  <c r="M431" s="1"/>
  <c r="L432"/>
  <c r="M432" s="1"/>
  <c r="J434"/>
  <c r="L434" l="1"/>
  <c r="M434" s="1"/>
  <c r="K435"/>
  <c r="J435"/>
  <c r="J436"/>
  <c r="L436" s="1"/>
  <c r="M436" s="1"/>
  <c r="L435" l="1"/>
  <c r="M435" s="1"/>
  <c r="J437"/>
  <c r="L437" s="1"/>
  <c r="M437" s="1"/>
  <c r="J438" l="1"/>
  <c r="L438" l="1"/>
  <c r="M438" s="1"/>
  <c r="K439"/>
  <c r="J439"/>
  <c r="K440"/>
  <c r="J440"/>
  <c r="J441"/>
  <c r="L441" s="1"/>
  <c r="M441" s="1"/>
  <c r="J442"/>
  <c r="K443"/>
  <c r="J443"/>
  <c r="K444"/>
  <c r="J444"/>
  <c r="K445"/>
  <c r="J445"/>
  <c r="J446"/>
  <c r="L446" s="1"/>
  <c r="M446" s="1"/>
  <c r="J447"/>
  <c r="L447" s="1"/>
  <c r="M447" s="1"/>
  <c r="J448"/>
  <c r="L448" s="1"/>
  <c r="M448" s="1"/>
  <c r="K449"/>
  <c r="J449"/>
  <c r="J450"/>
  <c r="L450" s="1"/>
  <c r="M450" s="1"/>
  <c r="J451"/>
  <c r="L451" s="1"/>
  <c r="M451" s="1"/>
  <c r="J452"/>
  <c r="L452" s="1"/>
  <c r="M452" s="1"/>
  <c r="K454"/>
  <c r="J453"/>
  <c r="L453" s="1"/>
  <c r="M453" s="1"/>
  <c r="J454"/>
  <c r="K455"/>
  <c r="J455"/>
  <c r="K456"/>
  <c r="J456"/>
  <c r="J457"/>
  <c r="L457" s="1"/>
  <c r="M457" s="1"/>
  <c r="J458"/>
  <c r="L458" s="1"/>
  <c r="M458" s="1"/>
  <c r="J459"/>
  <c r="L459" s="1"/>
  <c r="M459" s="1"/>
  <c r="J460"/>
  <c r="L460" s="1"/>
  <c r="M460" s="1"/>
  <c r="J461"/>
  <c r="L461" s="1"/>
  <c r="M461" s="1"/>
  <c r="J462"/>
  <c r="L462" s="1"/>
  <c r="M462" s="1"/>
  <c r="J463"/>
  <c r="L463" s="1"/>
  <c r="M463" s="1"/>
  <c r="J464"/>
  <c r="L464" s="1"/>
  <c r="M464" s="1"/>
  <c r="K465"/>
  <c r="J465"/>
  <c r="K466"/>
  <c r="J466"/>
  <c r="K467"/>
  <c r="J467"/>
  <c r="J468"/>
  <c r="L468" s="1"/>
  <c r="M468" s="1"/>
  <c r="J469"/>
  <c r="L469" s="1"/>
  <c r="M469" s="1"/>
  <c r="J470"/>
  <c r="L470" s="1"/>
  <c r="M470" s="1"/>
  <c r="K471"/>
  <c r="J471"/>
  <c r="J472"/>
  <c r="L472" s="1"/>
  <c r="M472" s="1"/>
  <c r="K473"/>
  <c r="J473"/>
  <c r="J474"/>
  <c r="L474" s="1"/>
  <c r="M474" s="1"/>
  <c r="K475"/>
  <c r="J475"/>
  <c r="J476"/>
  <c r="L476" s="1"/>
  <c r="M476" s="1"/>
  <c r="J477"/>
  <c r="L477" s="1"/>
  <c r="M477" s="1"/>
  <c r="J478"/>
  <c r="L478" s="1"/>
  <c r="M478" s="1"/>
  <c r="J479"/>
  <c r="L479" s="1"/>
  <c r="M479" s="1"/>
  <c r="J480"/>
  <c r="L480" s="1"/>
  <c r="M480" s="1"/>
  <c r="J481"/>
  <c r="L481" s="1"/>
  <c r="M481" s="1"/>
  <c r="K482"/>
  <c r="J482"/>
  <c r="J483"/>
  <c r="L483" s="1"/>
  <c r="M483" s="1"/>
  <c r="J484"/>
  <c r="L484" s="1"/>
  <c r="M484" s="1"/>
  <c r="K487"/>
  <c r="J485"/>
  <c r="L485" s="1"/>
  <c r="M485" s="1"/>
  <c r="J486"/>
  <c r="L486" s="1"/>
  <c r="M486" s="1"/>
  <c r="J487"/>
  <c r="J488"/>
  <c r="L488" s="1"/>
  <c r="M488" s="1"/>
  <c r="J492"/>
  <c r="J489"/>
  <c r="L489" s="1"/>
  <c r="M489" s="1"/>
  <c r="J490"/>
  <c r="L490" s="1"/>
  <c r="M490" s="1"/>
  <c r="J491"/>
  <c r="K493"/>
  <c r="J493"/>
  <c r="J494"/>
  <c r="L494" s="1"/>
  <c r="M494" s="1"/>
  <c r="J495"/>
  <c r="L495" s="1"/>
  <c r="M495" s="1"/>
  <c r="K496"/>
  <c r="J496"/>
  <c r="J497"/>
  <c r="K498"/>
  <c r="J498"/>
  <c r="J499"/>
  <c r="L499" s="1"/>
  <c r="M499" s="1"/>
  <c r="K500"/>
  <c r="J500"/>
  <c r="J501"/>
  <c r="L501" s="1"/>
  <c r="M501" s="1"/>
  <c r="J502"/>
  <c r="L502" s="1"/>
  <c r="M502" s="1"/>
  <c r="J503"/>
  <c r="L503" s="1"/>
  <c r="M503" s="1"/>
  <c r="J504"/>
  <c r="L504" s="1"/>
  <c r="M504" s="1"/>
  <c r="J505"/>
  <c r="L505" s="1"/>
  <c r="M505" s="1"/>
  <c r="J506"/>
  <c r="L506" s="1"/>
  <c r="M506" s="1"/>
  <c r="J507"/>
  <c r="L507" s="1"/>
  <c r="M507" s="1"/>
  <c r="J508"/>
  <c r="L508" s="1"/>
  <c r="M508" s="1"/>
  <c r="J509"/>
  <c r="L509" s="1"/>
  <c r="M509" s="1"/>
  <c r="J510"/>
  <c r="L510" s="1"/>
  <c r="M510" s="1"/>
  <c r="J511"/>
  <c r="L511" s="1"/>
  <c r="M511" s="1"/>
  <c r="J512"/>
  <c r="L512" s="1"/>
  <c r="M512" s="1"/>
  <c r="J513"/>
  <c r="L513" s="1"/>
  <c r="M513" s="1"/>
  <c r="J514"/>
  <c r="L514" s="1"/>
  <c r="M514" s="1"/>
  <c r="J515"/>
  <c r="L515" s="1"/>
  <c r="M515" s="1"/>
  <c r="J516"/>
  <c r="L516" s="1"/>
  <c r="M516" s="1"/>
  <c r="J517"/>
  <c r="K518"/>
  <c r="J518"/>
  <c r="J519"/>
  <c r="L519" s="1"/>
  <c r="M519" s="1"/>
  <c r="K520"/>
  <c r="J520"/>
  <c r="J521"/>
  <c r="L521" s="1"/>
  <c r="M521" s="1"/>
  <c r="J522"/>
  <c r="L522" s="1"/>
  <c r="M522" s="1"/>
  <c r="J523"/>
  <c r="L523" s="1"/>
  <c r="M523" s="1"/>
  <c r="J524"/>
  <c r="L524" s="1"/>
  <c r="M524" s="1"/>
  <c r="J525"/>
  <c r="K526"/>
  <c r="J526"/>
  <c r="J527"/>
  <c r="L527" s="1"/>
  <c r="M527" s="1"/>
  <c r="J528"/>
  <c r="L528" s="1"/>
  <c r="M528" s="1"/>
  <c r="J529"/>
  <c r="L529" s="1"/>
  <c r="M529" s="1"/>
  <c r="K530"/>
  <c r="J530"/>
  <c r="J531"/>
  <c r="L531" s="1"/>
  <c r="M531" s="1"/>
  <c r="J532"/>
  <c r="L532" s="1"/>
  <c r="M532" s="1"/>
  <c r="K533"/>
  <c r="K534"/>
  <c r="J533"/>
  <c r="J534"/>
  <c r="J535"/>
  <c r="L535" s="1"/>
  <c r="M535" s="1"/>
  <c r="J538"/>
  <c r="L538" s="1"/>
  <c r="M538" s="1"/>
  <c r="J536"/>
  <c r="L536" s="1"/>
  <c r="M536" s="1"/>
  <c r="J537"/>
  <c r="L537" s="1"/>
  <c r="M537" s="1"/>
  <c r="J539"/>
  <c r="K540"/>
  <c r="J540"/>
  <c r="J541"/>
  <c r="L541" s="1"/>
  <c r="M541" s="1"/>
  <c r="J542"/>
  <c r="L542" s="1"/>
  <c r="M542" s="1"/>
  <c r="J543"/>
  <c r="L543" s="1"/>
  <c r="M543" s="1"/>
  <c r="K544"/>
  <c r="J544"/>
  <c r="J545"/>
  <c r="J547"/>
  <c r="L547" s="1"/>
  <c r="M547" s="1"/>
  <c r="K546"/>
  <c r="J546"/>
  <c r="J548"/>
  <c r="L548" s="1"/>
  <c r="M548" s="1"/>
  <c r="J549"/>
  <c r="L549" s="1"/>
  <c r="M549" s="1"/>
  <c r="J550"/>
  <c r="L550" s="1"/>
  <c r="M550" s="1"/>
  <c r="J551"/>
  <c r="L551" s="1"/>
  <c r="M551" s="1"/>
  <c r="J552"/>
  <c r="L552" s="1"/>
  <c r="M552" s="1"/>
  <c r="J553"/>
  <c r="L553" s="1"/>
  <c r="M553" s="1"/>
  <c r="J554"/>
  <c r="L554" s="1"/>
  <c r="M554" s="1"/>
  <c r="J555"/>
  <c r="L555" s="1"/>
  <c r="M555" s="1"/>
  <c r="J556"/>
  <c r="L556" s="1"/>
  <c r="M556" s="1"/>
  <c r="J557"/>
  <c r="L557" s="1"/>
  <c r="M557" s="1"/>
  <c r="J558"/>
  <c r="L558" s="1"/>
  <c r="M558" s="1"/>
  <c r="J559"/>
  <c r="L559" s="1"/>
  <c r="M559" s="1"/>
  <c r="J560"/>
  <c r="L560" s="1"/>
  <c r="M560" s="1"/>
  <c r="J561"/>
  <c r="L561" s="1"/>
  <c r="M561" s="1"/>
  <c r="J562"/>
  <c r="L562" s="1"/>
  <c r="M562" s="1"/>
  <c r="J563"/>
  <c r="K565"/>
  <c r="J565"/>
  <c r="K564"/>
  <c r="J564"/>
  <c r="J566"/>
  <c r="L566" s="1"/>
  <c r="M566" s="1"/>
  <c r="J567"/>
  <c r="L567" s="1"/>
  <c r="M567" s="1"/>
  <c r="J568"/>
  <c r="L568" s="1"/>
  <c r="M568" s="1"/>
  <c r="J569"/>
  <c r="L569" s="1"/>
  <c r="M569" s="1"/>
  <c r="J570"/>
  <c r="L570" s="1"/>
  <c r="M570" s="1"/>
  <c r="J575"/>
  <c r="L575" s="1"/>
  <c r="M575" s="1"/>
  <c r="J571"/>
  <c r="K572"/>
  <c r="J572"/>
  <c r="J573"/>
  <c r="L573" s="1"/>
  <c r="M573" s="1"/>
  <c r="J574"/>
  <c r="K576"/>
  <c r="J576"/>
  <c r="J577"/>
  <c r="L577" s="1"/>
  <c r="M577" s="1"/>
  <c r="K578"/>
  <c r="J578"/>
  <c r="J579"/>
  <c r="L579" s="1"/>
  <c r="M579" s="1"/>
  <c r="J580"/>
  <c r="L580" s="1"/>
  <c r="M580" s="1"/>
  <c r="J581"/>
  <c r="L581" s="1"/>
  <c r="M581" s="1"/>
  <c r="J582"/>
  <c r="L582" s="1"/>
  <c r="M582" s="1"/>
  <c r="J583"/>
  <c r="L583" s="1"/>
  <c r="M583" s="1"/>
  <c r="K584"/>
  <c r="J584"/>
  <c r="J585"/>
  <c r="K586"/>
  <c r="J586"/>
  <c r="J587"/>
  <c r="L587" s="1"/>
  <c r="M587" s="1"/>
  <c r="J588"/>
  <c r="L588" s="1"/>
  <c r="M588" s="1"/>
  <c r="J589"/>
  <c r="L589" s="1"/>
  <c r="M589" s="1"/>
  <c r="K590"/>
  <c r="J590"/>
  <c r="J591"/>
  <c r="L591" s="1"/>
  <c r="M591" s="1"/>
  <c r="J592"/>
  <c r="L592" s="1"/>
  <c r="M592" s="1"/>
  <c r="J593"/>
  <c r="L593" s="1"/>
  <c r="M593" s="1"/>
  <c r="J594"/>
  <c r="L594" s="1"/>
  <c r="M594" s="1"/>
  <c r="J595"/>
  <c r="K596"/>
  <c r="J596"/>
  <c r="J597"/>
  <c r="L597" s="1"/>
  <c r="M597" s="1"/>
  <c r="J598"/>
  <c r="L598" s="1"/>
  <c r="M598" s="1"/>
  <c r="J599"/>
  <c r="L599" s="1"/>
  <c r="M599" s="1"/>
  <c r="J600"/>
  <c r="L600" s="1"/>
  <c r="M600" s="1"/>
  <c r="J601"/>
  <c r="L601" s="1"/>
  <c r="M601" s="1"/>
  <c r="J602"/>
  <c r="L602" s="1"/>
  <c r="M602" s="1"/>
  <c r="J603"/>
  <c r="L603" s="1"/>
  <c r="M603" s="1"/>
  <c r="J604"/>
  <c r="L604" s="1"/>
  <c r="M604" s="1"/>
  <c r="J605"/>
  <c r="L605" s="1"/>
  <c r="M605" s="1"/>
  <c r="J606"/>
  <c r="L606" s="1"/>
  <c r="M606" s="1"/>
  <c r="J607"/>
  <c r="L607" s="1"/>
  <c r="M607" s="1"/>
  <c r="J608"/>
  <c r="L608" s="1"/>
  <c r="M608" s="1"/>
  <c r="J609"/>
  <c r="L609" s="1"/>
  <c r="M609" s="1"/>
  <c r="J610"/>
  <c r="L610" s="1"/>
  <c r="M610" s="1"/>
  <c r="J611"/>
  <c r="L611" s="1"/>
  <c r="M611" s="1"/>
  <c r="J612"/>
  <c r="L612" s="1"/>
  <c r="M612" s="1"/>
  <c r="J613"/>
  <c r="L613" s="1"/>
  <c r="M613" s="1"/>
  <c r="J614"/>
  <c r="L614" s="1"/>
  <c r="M614" s="1"/>
  <c r="J615"/>
  <c r="L615" s="1"/>
  <c r="M615" s="1"/>
  <c r="J616"/>
  <c r="L616" s="1"/>
  <c r="M616" s="1"/>
  <c r="J617"/>
  <c r="L617" s="1"/>
  <c r="M617" s="1"/>
  <c r="K620"/>
  <c r="J618"/>
  <c r="L618" s="1"/>
  <c r="M618" s="1"/>
  <c r="J619"/>
  <c r="L619" s="1"/>
  <c r="M619" s="1"/>
  <c r="J620"/>
  <c r="K621"/>
  <c r="J621"/>
  <c r="J622"/>
  <c r="L622" s="1"/>
  <c r="M622" s="1"/>
  <c r="J623"/>
  <c r="L623" s="1"/>
  <c r="M623" s="1"/>
  <c r="J624"/>
  <c r="L624" s="1"/>
  <c r="M624" s="1"/>
  <c r="K625"/>
  <c r="J625"/>
  <c r="J626"/>
  <c r="L626" s="1"/>
  <c r="M626" s="1"/>
  <c r="J628"/>
  <c r="L628" s="1"/>
  <c r="M628" s="1"/>
  <c r="K627"/>
  <c r="J627"/>
  <c r="J629"/>
  <c r="L629" s="1"/>
  <c r="M629" s="1"/>
  <c r="K630"/>
  <c r="J630"/>
  <c r="K631"/>
  <c r="J631"/>
  <c r="K632"/>
  <c r="J633"/>
  <c r="L633" s="1"/>
  <c r="M633" s="1"/>
  <c r="J632"/>
  <c r="J634"/>
  <c r="L634" s="1"/>
  <c r="M634" s="1"/>
  <c r="J636"/>
  <c r="L636" s="1"/>
  <c r="M636" s="1"/>
  <c r="J635"/>
  <c r="L635" s="1"/>
  <c r="M635" s="1"/>
  <c r="J637"/>
  <c r="L637" s="1"/>
  <c r="M637" s="1"/>
  <c r="K638"/>
  <c r="J639"/>
  <c r="L639" s="1"/>
  <c r="M639" s="1"/>
  <c r="J638"/>
  <c r="J640"/>
  <c r="L640" s="1"/>
  <c r="M640" s="1"/>
  <c r="K641"/>
  <c r="J642"/>
  <c r="L642" s="1"/>
  <c r="M642" s="1"/>
  <c r="J641"/>
  <c r="K643"/>
  <c r="J643"/>
  <c r="J644"/>
  <c r="L644" s="1"/>
  <c r="M644" s="1"/>
  <c r="J646"/>
  <c r="L646" s="1"/>
  <c r="M646" s="1"/>
  <c r="J645"/>
  <c r="L645" s="1"/>
  <c r="M645" s="1"/>
  <c r="J648"/>
  <c r="L648" s="1"/>
  <c r="M648" s="1"/>
  <c r="J647"/>
  <c r="L647" s="1"/>
  <c r="M647" s="1"/>
  <c r="J649"/>
  <c r="L649" s="1"/>
  <c r="M649" s="1"/>
  <c r="K650"/>
  <c r="J650"/>
  <c r="J651"/>
  <c r="L651" s="1"/>
  <c r="M651" s="1"/>
  <c r="J653"/>
  <c r="L653" s="1"/>
  <c r="M653" s="1"/>
  <c r="J652"/>
  <c r="L652" s="1"/>
  <c r="M652" s="1"/>
  <c r="J655"/>
  <c r="L655" s="1"/>
  <c r="M655" s="1"/>
  <c r="J654"/>
  <c r="L654" s="1"/>
  <c r="M654" s="1"/>
  <c r="J656"/>
  <c r="L656" s="1"/>
  <c r="M656" s="1"/>
  <c r="J657"/>
  <c r="L657" s="1"/>
  <c r="M657" s="1"/>
  <c r="J659"/>
  <c r="L659" s="1"/>
  <c r="M659" s="1"/>
  <c r="J658"/>
  <c r="L658" s="1"/>
  <c r="M658" s="1"/>
  <c r="J660"/>
  <c r="L660" s="1"/>
  <c r="M660" s="1"/>
  <c r="J661"/>
  <c r="K662"/>
  <c r="J662"/>
  <c r="K663"/>
  <c r="J663"/>
  <c r="J664"/>
  <c r="L664" s="1"/>
  <c r="M664" s="1"/>
  <c r="J665"/>
  <c r="L665" s="1"/>
  <c r="M665" s="1"/>
  <c r="J667"/>
  <c r="L667" s="1"/>
  <c r="M667" s="1"/>
  <c r="J666"/>
  <c r="L666" s="1"/>
  <c r="M666" s="1"/>
  <c r="J668"/>
  <c r="L668" s="1"/>
  <c r="M668" s="1"/>
  <c r="J669"/>
  <c r="L669" s="1"/>
  <c r="M669" s="1"/>
  <c r="J670"/>
  <c r="L670" s="1"/>
  <c r="M670" s="1"/>
  <c r="J672"/>
  <c r="L672" s="1"/>
  <c r="M672" s="1"/>
  <c r="J671"/>
  <c r="L671" s="1"/>
  <c r="M671" s="1"/>
  <c r="J673"/>
  <c r="L673" s="1"/>
  <c r="M673" s="1"/>
  <c r="J674"/>
  <c r="L674" s="1"/>
  <c r="M674" s="1"/>
  <c r="J675"/>
  <c r="L675" s="1"/>
  <c r="M675" s="1"/>
  <c r="J676"/>
  <c r="L676" s="1"/>
  <c r="M676" s="1"/>
  <c r="J677"/>
  <c r="L677" s="1"/>
  <c r="M677" s="1"/>
  <c r="J678"/>
  <c r="L678" s="1"/>
  <c r="M678" s="1"/>
  <c r="J680"/>
  <c r="L680" s="1"/>
  <c r="M680" s="1"/>
  <c r="J679"/>
  <c r="L679" s="1"/>
  <c r="M679" s="1"/>
  <c r="J681"/>
  <c r="L681" s="1"/>
  <c r="M681" s="1"/>
  <c r="J682"/>
  <c r="L682" s="1"/>
  <c r="M682" s="1"/>
  <c r="K683"/>
  <c r="J683"/>
  <c r="J684"/>
  <c r="L684" s="1"/>
  <c r="M684" s="1"/>
  <c r="J685"/>
  <c r="L685" s="1"/>
  <c r="M685" s="1"/>
  <c r="J686"/>
  <c r="L686" s="1"/>
  <c r="M686" s="1"/>
  <c r="J687"/>
  <c r="L687" s="1"/>
  <c r="M687" s="1"/>
  <c r="J688"/>
  <c r="L688" s="1"/>
  <c r="M688" s="1"/>
  <c r="J689"/>
  <c r="L689" s="1"/>
  <c r="M689" s="1"/>
  <c r="J690"/>
  <c r="L690" s="1"/>
  <c r="M690" s="1"/>
  <c r="J691"/>
  <c r="L691" s="1"/>
  <c r="M691" s="1"/>
  <c r="J692"/>
  <c r="L692" s="1"/>
  <c r="M692" s="1"/>
  <c r="J693"/>
  <c r="L693" s="1"/>
  <c r="M693" s="1"/>
  <c r="J694"/>
  <c r="L694" s="1"/>
  <c r="M694" s="1"/>
  <c r="J695"/>
  <c r="L695" s="1"/>
  <c r="M695" s="1"/>
  <c r="J696"/>
  <c r="L696" s="1"/>
  <c r="M696" s="1"/>
  <c r="J697"/>
  <c r="L697" s="1"/>
  <c r="M697" s="1"/>
  <c r="K698"/>
  <c r="J698"/>
  <c r="J699"/>
  <c r="L699" s="1"/>
  <c r="M699" s="1"/>
  <c r="J700"/>
  <c r="L700" s="1"/>
  <c r="M700" s="1"/>
  <c r="J701"/>
  <c r="L701" s="1"/>
  <c r="M701" s="1"/>
  <c r="J702"/>
  <c r="L702" s="1"/>
  <c r="M702" s="1"/>
  <c r="J704"/>
  <c r="L704" s="1"/>
  <c r="M704" s="1"/>
  <c r="J703"/>
  <c r="L703" s="1"/>
  <c r="M703" s="1"/>
  <c r="J705"/>
  <c r="L705" s="1"/>
  <c r="M705" s="1"/>
  <c r="J706"/>
  <c r="L706" s="1"/>
  <c r="M706" s="1"/>
  <c r="J707"/>
  <c r="L707" s="1"/>
  <c r="M707" s="1"/>
  <c r="J708"/>
  <c r="L708" s="1"/>
  <c r="M708" s="1"/>
  <c r="K709"/>
  <c r="J710"/>
  <c r="L710" s="1"/>
  <c r="M710" s="1"/>
  <c r="J709"/>
  <c r="J712"/>
  <c r="L712" s="1"/>
  <c r="M712" s="1"/>
  <c r="J711"/>
  <c r="L711" s="1"/>
  <c r="M711" s="1"/>
  <c r="J713"/>
  <c r="L713" s="1"/>
  <c r="M713" s="1"/>
  <c r="K714"/>
  <c r="J714"/>
  <c r="K715"/>
  <c r="J715"/>
  <c r="K716"/>
  <c r="J716"/>
  <c r="J718"/>
  <c r="L718" s="1"/>
  <c r="M718" s="1"/>
  <c r="J717"/>
  <c r="L717" s="1"/>
  <c r="M717" s="1"/>
  <c r="J719"/>
  <c r="L719" s="1"/>
  <c r="M719" s="1"/>
  <c r="J720"/>
  <c r="J721"/>
  <c r="L721" s="1"/>
  <c r="M721" s="1"/>
  <c r="J722"/>
  <c r="L722" s="1"/>
  <c r="M722" s="1"/>
  <c r="J723"/>
  <c r="L723" s="1"/>
  <c r="M723" s="1"/>
  <c r="J724"/>
  <c r="L724" s="1"/>
  <c r="M724" s="1"/>
  <c r="J725"/>
  <c r="L725" s="1"/>
  <c r="M725" s="1"/>
  <c r="K726"/>
  <c r="J726"/>
  <c r="K727"/>
  <c r="J727"/>
  <c r="J728"/>
  <c r="L728" s="1"/>
  <c r="M728" s="1"/>
  <c r="J729"/>
  <c r="L729" s="1"/>
  <c r="M729" s="1"/>
  <c r="J730"/>
  <c r="L730" s="1"/>
  <c r="M730" s="1"/>
  <c r="J731"/>
  <c r="L731" s="1"/>
  <c r="M731" s="1"/>
  <c r="J732"/>
  <c r="L732" s="1"/>
  <c r="M732" s="1"/>
  <c r="J733"/>
  <c r="L733" s="1"/>
  <c r="M733" s="1"/>
  <c r="L734"/>
  <c r="M734" s="1"/>
  <c r="J735"/>
  <c r="L735" s="1"/>
  <c r="M735" s="1"/>
  <c r="L736"/>
  <c r="M736" s="1"/>
  <c r="J737"/>
  <c r="L737" s="1"/>
  <c r="M737" s="1"/>
  <c r="L739"/>
  <c r="M739" s="1"/>
  <c r="J738"/>
  <c r="L738" s="1"/>
  <c r="M738" s="1"/>
  <c r="J740"/>
  <c r="L740" s="1"/>
  <c r="M740" s="1"/>
  <c r="J741"/>
  <c r="L741" s="1"/>
  <c r="M741" s="1"/>
  <c r="J742"/>
  <c r="L742" s="1"/>
  <c r="M742" s="1"/>
  <c r="J743"/>
  <c r="L743" s="1"/>
  <c r="M743" s="1"/>
  <c r="J746"/>
  <c r="J745"/>
  <c r="J744"/>
  <c r="K747"/>
  <c r="J747"/>
  <c r="J748"/>
  <c r="K749"/>
  <c r="J750"/>
  <c r="L750" s="1"/>
  <c r="M750" s="1"/>
  <c r="J749"/>
  <c r="K751"/>
  <c r="J751"/>
  <c r="L752"/>
  <c r="M752" s="1"/>
  <c r="J753"/>
  <c r="L753" s="1"/>
  <c r="M753" s="1"/>
  <c r="L754"/>
  <c r="M754" s="1"/>
  <c r="J755"/>
  <c r="L755" s="1"/>
  <c r="M755" s="1"/>
  <c r="K758"/>
  <c r="L759"/>
  <c r="M759" s="1"/>
  <c r="J758"/>
  <c r="J757"/>
  <c r="L757" s="1"/>
  <c r="M757" s="1"/>
  <c r="J756"/>
  <c r="L756" s="1"/>
  <c r="M756" s="1"/>
  <c r="J760"/>
  <c r="L760" s="1"/>
  <c r="M760" s="1"/>
  <c r="J761"/>
  <c r="L761" s="1"/>
  <c r="M761" s="1"/>
  <c r="L762"/>
  <c r="M762" s="1"/>
  <c r="L763"/>
  <c r="M763" s="1"/>
  <c r="J764"/>
  <c r="L764" s="1"/>
  <c r="M764" s="1"/>
  <c r="L765"/>
  <c r="M765" s="1"/>
  <c r="J767"/>
  <c r="L767" s="1"/>
  <c r="M767" s="1"/>
  <c r="J766"/>
  <c r="L766" s="1"/>
  <c r="M766" s="1"/>
  <c r="J771"/>
  <c r="L771" s="1"/>
  <c r="M771" s="1"/>
  <c r="J770"/>
  <c r="L770" s="1"/>
  <c r="M770" s="1"/>
  <c r="J769"/>
  <c r="L769" s="1"/>
  <c r="M769" s="1"/>
  <c r="J768"/>
  <c r="L768" s="1"/>
  <c r="M768" s="1"/>
  <c r="K774"/>
  <c r="J777"/>
  <c r="L777" s="1"/>
  <c r="M777" s="1"/>
  <c r="L776"/>
  <c r="M776" s="1"/>
  <c r="J775"/>
  <c r="L775" s="1"/>
  <c r="M775" s="1"/>
  <c r="J774"/>
  <c r="L774" s="1"/>
  <c r="M774" s="1"/>
  <c r="J773"/>
  <c r="L773" s="1"/>
  <c r="M773" s="1"/>
  <c r="J772"/>
  <c r="L772" s="1"/>
  <c r="M772" s="1"/>
  <c r="J778"/>
  <c r="L778" s="1"/>
  <c r="M778" s="1"/>
  <c r="J779"/>
  <c r="L779" s="1"/>
  <c r="M779" s="1"/>
  <c r="J780"/>
  <c r="L780" s="1"/>
  <c r="M780" s="1"/>
  <c r="J781"/>
  <c r="L781" s="1"/>
  <c r="M781" s="1"/>
  <c r="J782"/>
  <c r="L782" s="1"/>
  <c r="M782" s="1"/>
  <c r="J783"/>
  <c r="L783" s="1"/>
  <c r="M783" s="1"/>
  <c r="J784"/>
  <c r="L784" s="1"/>
  <c r="M784" s="1"/>
  <c r="J785"/>
  <c r="L785" s="1"/>
  <c r="M785" s="1"/>
  <c r="J786"/>
  <c r="L786" s="1"/>
  <c r="M786" s="1"/>
  <c r="J802"/>
  <c r="L802" s="1"/>
  <c r="M802" s="1"/>
  <c r="J801"/>
  <c r="L801" s="1"/>
  <c r="M801" s="1"/>
  <c r="J800"/>
  <c r="L800" s="1"/>
  <c r="M800" s="1"/>
  <c r="J799"/>
  <c r="L799" s="1"/>
  <c r="M799" s="1"/>
  <c r="J798"/>
  <c r="L798" s="1"/>
  <c r="M798" s="1"/>
  <c r="J797"/>
  <c r="L797" s="1"/>
  <c r="M797" s="1"/>
  <c r="J796"/>
  <c r="L796" s="1"/>
  <c r="M796" s="1"/>
  <c r="J795"/>
  <c r="L795" s="1"/>
  <c r="M795" s="1"/>
  <c r="J794"/>
  <c r="L794" s="1"/>
  <c r="M794" s="1"/>
  <c r="J793"/>
  <c r="L793" s="1"/>
  <c r="M793" s="1"/>
  <c r="J792"/>
  <c r="L792" s="1"/>
  <c r="M792" s="1"/>
  <c r="J791"/>
  <c r="L791" s="1"/>
  <c r="M791" s="1"/>
  <c r="J790"/>
  <c r="L790" s="1"/>
  <c r="M790" s="1"/>
  <c r="J789"/>
  <c r="L789" s="1"/>
  <c r="M789" s="1"/>
  <c r="J788"/>
  <c r="L788" s="1"/>
  <c r="M788" s="1"/>
  <c r="J787"/>
  <c r="L787" s="1"/>
  <c r="M787" s="1"/>
  <c r="L487" l="1"/>
  <c r="M487" s="1"/>
  <c r="L471"/>
  <c r="M471" s="1"/>
  <c r="L443"/>
  <c r="M443" s="1"/>
  <c r="L439"/>
  <c r="M439" s="1"/>
  <c r="L440"/>
  <c r="M440" s="1"/>
  <c r="L442"/>
  <c r="M442" s="1"/>
  <c r="L466"/>
  <c r="M466" s="1"/>
  <c r="L455"/>
  <c r="M455" s="1"/>
  <c r="L444"/>
  <c r="M444" s="1"/>
  <c r="L465"/>
  <c r="M465" s="1"/>
  <c r="L445"/>
  <c r="M445" s="1"/>
  <c r="L449"/>
  <c r="M449" s="1"/>
  <c r="L454"/>
  <c r="M454" s="1"/>
  <c r="L456"/>
  <c r="M456" s="1"/>
  <c r="L467"/>
  <c r="M467" s="1"/>
  <c r="L473"/>
  <c r="M473" s="1"/>
  <c r="L475"/>
  <c r="M475" s="1"/>
  <c r="L534"/>
  <c r="M534" s="1"/>
  <c r="L496"/>
  <c r="M496" s="1"/>
  <c r="L482"/>
  <c r="M482" s="1"/>
  <c r="L492"/>
  <c r="M492" s="1"/>
  <c r="L491"/>
  <c r="M491" s="1"/>
  <c r="L493"/>
  <c r="M493" s="1"/>
  <c r="L572"/>
  <c r="M572" s="1"/>
  <c r="L586"/>
  <c r="M586" s="1"/>
  <c r="L576"/>
  <c r="M576" s="1"/>
  <c r="L497"/>
  <c r="M497" s="1"/>
  <c r="L498"/>
  <c r="M498" s="1"/>
  <c r="L500"/>
  <c r="M500" s="1"/>
  <c r="L517"/>
  <c r="M517" s="1"/>
  <c r="L518"/>
  <c r="M518" s="1"/>
  <c r="L520"/>
  <c r="M520" s="1"/>
  <c r="L525"/>
  <c r="M525" s="1"/>
  <c r="L526"/>
  <c r="M526" s="1"/>
  <c r="L530"/>
  <c r="M530" s="1"/>
  <c r="L533"/>
  <c r="M533" s="1"/>
  <c r="L539"/>
  <c r="M539" s="1"/>
  <c r="L540"/>
  <c r="M540" s="1"/>
  <c r="L544"/>
  <c r="M544" s="1"/>
  <c r="L545"/>
  <c r="M545" s="1"/>
  <c r="L546"/>
  <c r="M546" s="1"/>
  <c r="L563"/>
  <c r="M563" s="1"/>
  <c r="L565"/>
  <c r="M565" s="1"/>
  <c r="L564"/>
  <c r="M564" s="1"/>
  <c r="L571"/>
  <c r="M571" s="1"/>
  <c r="L574"/>
  <c r="M574" s="1"/>
  <c r="L578"/>
  <c r="M578" s="1"/>
  <c r="L584"/>
  <c r="M584" s="1"/>
  <c r="L585"/>
  <c r="M585" s="1"/>
  <c r="L590"/>
  <c r="M590" s="1"/>
  <c r="L595"/>
  <c r="M595" s="1"/>
  <c r="L596"/>
  <c r="M596" s="1"/>
  <c r="L641"/>
  <c r="M641" s="1"/>
  <c r="L621"/>
  <c r="M621" s="1"/>
  <c r="L620"/>
  <c r="M620" s="1"/>
  <c r="L650"/>
  <c r="M650" s="1"/>
  <c r="L625"/>
  <c r="M625" s="1"/>
  <c r="L627"/>
  <c r="M627" s="1"/>
  <c r="L630"/>
  <c r="M630" s="1"/>
  <c r="L631"/>
  <c r="M631" s="1"/>
  <c r="L632"/>
  <c r="M632" s="1"/>
  <c r="L638"/>
  <c r="M638" s="1"/>
  <c r="L643"/>
  <c r="M643" s="1"/>
  <c r="L661"/>
  <c r="M661" s="1"/>
  <c r="L662"/>
  <c r="M662" s="1"/>
  <c r="L663"/>
  <c r="M663" s="1"/>
  <c r="L683"/>
  <c r="M683" s="1"/>
  <c r="L698"/>
  <c r="M698" s="1"/>
  <c r="L709"/>
  <c r="M709" s="1"/>
  <c r="L714"/>
  <c r="M714" s="1"/>
  <c r="L715"/>
  <c r="M715" s="1"/>
  <c r="L716"/>
  <c r="M716" s="1"/>
  <c r="L720"/>
  <c r="M720" s="1"/>
  <c r="L726"/>
  <c r="M726" s="1"/>
  <c r="L727"/>
  <c r="M727" s="1"/>
  <c r="L744"/>
  <c r="M744" s="1"/>
  <c r="L745"/>
  <c r="M745" s="1"/>
  <c r="L746"/>
  <c r="M746" s="1"/>
  <c r="L747"/>
  <c r="M747" s="1"/>
  <c r="L748"/>
  <c r="M748" s="1"/>
  <c r="L749"/>
  <c r="M749" s="1"/>
  <c r="L751"/>
  <c r="M751" s="1"/>
  <c r="L758"/>
  <c r="M758" s="1"/>
  <c r="J803"/>
  <c r="L803" s="1"/>
  <c r="M803" s="1"/>
  <c r="J804"/>
  <c r="L804" s="1"/>
  <c r="M804" s="1"/>
  <c r="J805"/>
  <c r="L805" s="1"/>
  <c r="M805" s="1"/>
  <c r="J806"/>
  <c r="L806" s="1"/>
  <c r="M806" s="1"/>
  <c r="J807"/>
  <c r="L807" s="1"/>
  <c r="M807" s="1"/>
  <c r="J808"/>
  <c r="L808" s="1"/>
  <c r="M808" s="1"/>
  <c r="J809"/>
  <c r="L809" s="1"/>
  <c r="M809" s="1"/>
  <c r="J811"/>
  <c r="L811" s="1"/>
  <c r="M811" s="1"/>
  <c r="J810"/>
  <c r="L810" s="1"/>
  <c r="M810" s="1"/>
  <c r="J812"/>
  <c r="L812" s="1"/>
  <c r="M812" s="1"/>
  <c r="J813"/>
  <c r="L813" s="1"/>
  <c r="M813" s="1"/>
  <c r="K817"/>
  <c r="K822"/>
  <c r="J814"/>
  <c r="L814" s="1"/>
  <c r="M814" s="1"/>
  <c r="J815"/>
  <c r="L815" s="1"/>
  <c r="M815" s="1"/>
  <c r="J816"/>
  <c r="L816" s="1"/>
  <c r="M816" s="1"/>
  <c r="J818"/>
  <c r="L818" s="1"/>
  <c r="M818" s="1"/>
  <c r="J817"/>
  <c r="J819"/>
  <c r="L819" s="1"/>
  <c r="M819" s="1"/>
  <c r="J821"/>
  <c r="L821" s="1"/>
  <c r="M821" s="1"/>
  <c r="J820"/>
  <c r="L820" s="1"/>
  <c r="M820" s="1"/>
  <c r="J822"/>
  <c r="J823"/>
  <c r="L823" s="1"/>
  <c r="M823" s="1"/>
  <c r="K834"/>
  <c r="K835"/>
  <c r="K837"/>
  <c r="J824"/>
  <c r="L824" s="1"/>
  <c r="M824" s="1"/>
  <c r="J825"/>
  <c r="L825" s="1"/>
  <c r="M825" s="1"/>
  <c r="J826"/>
  <c r="L826" s="1"/>
  <c r="M826" s="1"/>
  <c r="J827"/>
  <c r="L827" s="1"/>
  <c r="M827" s="1"/>
  <c r="J828"/>
  <c r="L828" s="1"/>
  <c r="M828" s="1"/>
  <c r="J829"/>
  <c r="L829" s="1"/>
  <c r="M829" s="1"/>
  <c r="J830"/>
  <c r="L830" s="1"/>
  <c r="M830" s="1"/>
  <c r="L831"/>
  <c r="M831" s="1"/>
  <c r="J832"/>
  <c r="L832" s="1"/>
  <c r="M832" s="1"/>
  <c r="J834"/>
  <c r="L834" s="1"/>
  <c r="M834" s="1"/>
  <c r="J833"/>
  <c r="L833" s="1"/>
  <c r="M833" s="1"/>
  <c r="J835"/>
  <c r="J836"/>
  <c r="L836" s="1"/>
  <c r="M836" s="1"/>
  <c r="J837"/>
  <c r="J838"/>
  <c r="L838" s="1"/>
  <c r="M838" s="1"/>
  <c r="J839"/>
  <c r="L839" s="1"/>
  <c r="M839" s="1"/>
  <c r="L840"/>
  <c r="M840" s="1"/>
  <c r="J842"/>
  <c r="J841"/>
  <c r="K843"/>
  <c r="J843"/>
  <c r="K844"/>
  <c r="J844"/>
  <c r="K845"/>
  <c r="J845"/>
  <c r="K846"/>
  <c r="J846"/>
  <c r="K847"/>
  <c r="J847"/>
  <c r="K848"/>
  <c r="J848"/>
  <c r="J849"/>
  <c r="L849" s="1"/>
  <c r="M849" s="1"/>
  <c r="K850"/>
  <c r="J850"/>
  <c r="K851"/>
  <c r="J851"/>
  <c r="K852"/>
  <c r="K853"/>
  <c r="J853"/>
  <c r="K854"/>
  <c r="J854"/>
  <c r="J855"/>
  <c r="L855" s="1"/>
  <c r="M855" s="1"/>
  <c r="J856"/>
  <c r="L856" s="1"/>
  <c r="M856" s="1"/>
  <c r="K860"/>
  <c r="K862"/>
  <c r="K858"/>
  <c r="J858"/>
  <c r="J857"/>
  <c r="L857" s="1"/>
  <c r="M857" s="1"/>
  <c r="K861"/>
  <c r="K859"/>
  <c r="J859"/>
  <c r="J860"/>
  <c r="J861"/>
  <c r="J862"/>
  <c r="J863"/>
  <c r="L863" s="1"/>
  <c r="M863" s="1"/>
  <c r="J864"/>
  <c r="L864" s="1"/>
  <c r="M864" s="1"/>
  <c r="J865"/>
  <c r="L865" s="1"/>
  <c r="M865" s="1"/>
  <c r="J866"/>
  <c r="L866" s="1"/>
  <c r="M866" s="1"/>
  <c r="K869"/>
  <c r="K872"/>
  <c r="J867"/>
  <c r="L867" s="1"/>
  <c r="M867" s="1"/>
  <c r="J868"/>
  <c r="L868" s="1"/>
  <c r="M868" s="1"/>
  <c r="J869"/>
  <c r="L870"/>
  <c r="M870" s="1"/>
  <c r="J871"/>
  <c r="L871" s="1"/>
  <c r="M871" s="1"/>
  <c r="J872"/>
  <c r="J873"/>
  <c r="L873" s="1"/>
  <c r="M873" s="1"/>
  <c r="J874"/>
  <c r="L874" s="1"/>
  <c r="M874" s="1"/>
  <c r="J875"/>
  <c r="L875" s="1"/>
  <c r="M875" s="1"/>
  <c r="J876"/>
  <c r="L876" s="1"/>
  <c r="M876" s="1"/>
  <c r="K880"/>
  <c r="J877"/>
  <c r="K878"/>
  <c r="J878"/>
  <c r="J879"/>
  <c r="J885"/>
  <c r="L869" l="1"/>
  <c r="M869" s="1"/>
  <c r="L861"/>
  <c r="M861" s="1"/>
  <c r="L862"/>
  <c r="M862" s="1"/>
  <c r="L872"/>
  <c r="M872" s="1"/>
  <c r="L837"/>
  <c r="M837" s="1"/>
  <c r="L835"/>
  <c r="M835" s="1"/>
  <c r="L822"/>
  <c r="M822" s="1"/>
  <c r="L817"/>
  <c r="M817" s="1"/>
  <c r="L848"/>
  <c r="M848" s="1"/>
  <c r="L847"/>
  <c r="M847" s="1"/>
  <c r="L844"/>
  <c r="M844" s="1"/>
  <c r="L843"/>
  <c r="M843" s="1"/>
  <c r="L841"/>
  <c r="M841" s="1"/>
  <c r="L842"/>
  <c r="M842" s="1"/>
  <c r="L845"/>
  <c r="M845" s="1"/>
  <c r="L846"/>
  <c r="M846" s="1"/>
  <c r="L860"/>
  <c r="M860" s="1"/>
  <c r="L858"/>
  <c r="M858" s="1"/>
  <c r="L854"/>
  <c r="M854" s="1"/>
  <c r="L850"/>
  <c r="M850" s="1"/>
  <c r="L851"/>
  <c r="M851" s="1"/>
  <c r="L852"/>
  <c r="M852" s="1"/>
  <c r="L853"/>
  <c r="M853" s="1"/>
  <c r="L859"/>
  <c r="M859" s="1"/>
  <c r="L877"/>
  <c r="M877" s="1"/>
  <c r="L878"/>
  <c r="M878" s="1"/>
  <c r="L879"/>
  <c r="M879" s="1"/>
  <c r="J880"/>
  <c r="L880" s="1"/>
  <c r="M880" s="1"/>
  <c r="J883"/>
  <c r="L883" s="1"/>
  <c r="M883" s="1"/>
  <c r="K882"/>
  <c r="J882"/>
  <c r="J881"/>
  <c r="J884"/>
  <c r="L884" s="1"/>
  <c r="M884" s="1"/>
  <c r="L885"/>
  <c r="M885" s="1"/>
  <c r="K886"/>
  <c r="J887"/>
  <c r="L887" s="1"/>
  <c r="M887" s="1"/>
  <c r="K888"/>
  <c r="L888" s="1"/>
  <c r="M888" s="1"/>
  <c r="K889"/>
  <c r="L889" s="1"/>
  <c r="M889" s="1"/>
  <c r="K890"/>
  <c r="K891"/>
  <c r="J890"/>
  <c r="J891"/>
  <c r="K895"/>
  <c r="K897"/>
  <c r="K946"/>
  <c r="K944"/>
  <c r="K945"/>
  <c r="K942"/>
  <c r="K935"/>
  <c r="K931"/>
  <c r="K930"/>
  <c r="K922"/>
  <c r="K921"/>
  <c r="K919"/>
  <c r="K918"/>
  <c r="K915"/>
  <c r="K910"/>
  <c r="K906"/>
  <c r="L890" l="1"/>
  <c r="M890" s="1"/>
  <c r="L891"/>
  <c r="M891" s="1"/>
  <c r="L881"/>
  <c r="M881" s="1"/>
  <c r="L882"/>
  <c r="M882" s="1"/>
  <c r="L886"/>
  <c r="M886" s="1"/>
  <c r="J892"/>
  <c r="L892" s="1"/>
  <c r="M892" s="1"/>
  <c r="J894"/>
  <c r="L894" s="1"/>
  <c r="M894" s="1"/>
  <c r="J893"/>
  <c r="L893" s="1"/>
  <c r="M893" s="1"/>
  <c r="J896"/>
  <c r="L896" s="1"/>
  <c r="M896" s="1"/>
  <c r="J895"/>
  <c r="L895" s="1"/>
  <c r="M895" s="1"/>
  <c r="J897"/>
  <c r="L897" s="1"/>
  <c r="M897" s="1"/>
  <c r="J898"/>
  <c r="L898" s="1"/>
  <c r="M898" s="1"/>
  <c r="J900"/>
  <c r="L900" s="1"/>
  <c r="M900" s="1"/>
  <c r="J899"/>
  <c r="L899" s="1"/>
  <c r="M899" s="1"/>
  <c r="L901"/>
  <c r="M901" s="1"/>
  <c r="J902"/>
  <c r="L902" s="1"/>
  <c r="M902" s="1"/>
  <c r="L903"/>
  <c r="M903" s="1"/>
  <c r="J904"/>
  <c r="L904" s="1"/>
  <c r="M904" s="1"/>
  <c r="J905"/>
  <c r="L905" s="1"/>
  <c r="M905" s="1"/>
  <c r="J907"/>
  <c r="L907" s="1"/>
  <c r="M907" s="1"/>
  <c r="J906"/>
  <c r="L906" s="1"/>
  <c r="M906" s="1"/>
  <c r="L908"/>
  <c r="M908" s="1"/>
  <c r="J909"/>
  <c r="L909" s="1"/>
  <c r="M909" s="1"/>
  <c r="J910"/>
  <c r="L910" s="1"/>
  <c r="M910" s="1"/>
  <c r="J911"/>
  <c r="L911" s="1"/>
  <c r="M911" s="1"/>
  <c r="L912"/>
  <c r="M912" s="1"/>
  <c r="J913"/>
  <c r="L913" s="1"/>
  <c r="M913" s="1"/>
  <c r="J914"/>
  <c r="L914" s="1"/>
  <c r="M914" s="1"/>
  <c r="J915"/>
  <c r="L915" s="1"/>
  <c r="M915" s="1"/>
  <c r="J916"/>
  <c r="L916" s="1"/>
  <c r="M916" s="1"/>
  <c r="J917"/>
  <c r="L917" s="1"/>
  <c r="M917" s="1"/>
  <c r="J918"/>
  <c r="L918" s="1"/>
  <c r="M918" s="1"/>
  <c r="J919"/>
  <c r="L919" s="1"/>
  <c r="M919" s="1"/>
  <c r="L920"/>
  <c r="M920" s="1"/>
  <c r="J921"/>
  <c r="L921" s="1"/>
  <c r="M921" s="1"/>
  <c r="J922"/>
  <c r="L922" s="1"/>
  <c r="M922" s="1"/>
  <c r="J923"/>
  <c r="L923" s="1"/>
  <c r="M923" s="1"/>
  <c r="J924"/>
  <c r="L924" s="1"/>
  <c r="M924" s="1"/>
  <c r="J925"/>
  <c r="L925" s="1"/>
  <c r="M925" s="1"/>
  <c r="J926"/>
  <c r="L926" s="1"/>
  <c r="M926" s="1"/>
  <c r="J927"/>
  <c r="L927" s="1"/>
  <c r="M927" s="1"/>
  <c r="J928"/>
  <c r="L928" s="1"/>
  <c r="M928" s="1"/>
  <c r="J929"/>
  <c r="L929" s="1"/>
  <c r="M929" s="1"/>
  <c r="J948"/>
  <c r="L948" s="1"/>
  <c r="M948" s="1"/>
  <c r="J930"/>
  <c r="L930" s="1"/>
  <c r="M930" s="1"/>
  <c r="J931"/>
  <c r="L931" s="1"/>
  <c r="M931" s="1"/>
  <c r="J932"/>
  <c r="L932" s="1"/>
  <c r="M932" s="1"/>
  <c r="J933"/>
  <c r="L933" s="1"/>
  <c r="M933" s="1"/>
  <c r="J934"/>
  <c r="L934" s="1"/>
  <c r="M934" s="1"/>
  <c r="J935"/>
  <c r="L935" s="1"/>
  <c r="M935" s="1"/>
  <c r="J936"/>
  <c r="L936" s="1"/>
  <c r="M936" s="1"/>
  <c r="J937"/>
  <c r="L937" s="1"/>
  <c r="M937" s="1"/>
  <c r="J938"/>
  <c r="L938" s="1"/>
  <c r="M938" s="1"/>
  <c r="J939"/>
  <c r="L939" s="1"/>
  <c r="M939" s="1"/>
  <c r="J940"/>
  <c r="L940" s="1"/>
  <c r="M940" s="1"/>
  <c r="J941"/>
  <c r="L941" s="1"/>
  <c r="M941" s="1"/>
  <c r="J943"/>
  <c r="L943" s="1"/>
  <c r="M943" s="1"/>
  <c r="J942"/>
  <c r="L942" s="1"/>
  <c r="M942" s="1"/>
  <c r="L944"/>
  <c r="M944" s="1"/>
  <c r="L945"/>
  <c r="M945" s="1"/>
  <c r="L946"/>
  <c r="M946" s="1"/>
  <c r="L947"/>
  <c r="M947" s="1"/>
  <c r="J949"/>
  <c r="L949" s="1"/>
  <c r="M949" s="1"/>
  <c r="J950"/>
  <c r="L950" s="1"/>
  <c r="M950" s="1"/>
  <c r="J951"/>
  <c r="L951" s="1"/>
  <c r="M951" s="1"/>
  <c r="J952"/>
  <c r="L952" s="1"/>
  <c r="M952" s="1"/>
  <c r="J954"/>
  <c r="L954" s="1"/>
  <c r="M954" s="1"/>
  <c r="J953"/>
  <c r="L953" s="1"/>
  <c r="M953" s="1"/>
  <c r="J955"/>
  <c r="L955" s="1"/>
  <c r="M955" s="1"/>
  <c r="J956"/>
  <c r="L956" s="1"/>
  <c r="M956" s="1"/>
  <c r="J958"/>
  <c r="L958" s="1"/>
  <c r="M958" s="1"/>
  <c r="J957"/>
  <c r="L957" s="1"/>
  <c r="M957" s="1"/>
  <c r="J959"/>
  <c r="L959" s="1"/>
  <c r="M959" s="1"/>
  <c r="J960"/>
  <c r="L960" s="1"/>
  <c r="M960" s="1"/>
  <c r="J961"/>
  <c r="L961" s="1"/>
  <c r="M961" s="1"/>
  <c r="J962"/>
  <c r="L962" s="1"/>
  <c r="M962" s="1"/>
  <c r="J968"/>
  <c r="L968" s="1"/>
  <c r="M968" s="1"/>
  <c r="J963"/>
  <c r="L963" s="1"/>
  <c r="M963" s="1"/>
  <c r="J964"/>
  <c r="L964" s="1"/>
  <c r="M964" s="1"/>
  <c r="J965"/>
  <c r="L965" s="1"/>
  <c r="M965" s="1"/>
  <c r="J966"/>
  <c r="L966" s="1"/>
  <c r="M966" s="1"/>
  <c r="J967"/>
  <c r="L967" s="1"/>
  <c r="M967" s="1"/>
  <c r="L970"/>
  <c r="M970" s="1"/>
  <c r="J969"/>
  <c r="L969" s="1"/>
  <c r="M969" s="1"/>
  <c r="J971"/>
  <c r="L971" s="1"/>
  <c r="M971" s="1"/>
  <c r="J972"/>
  <c r="L972" s="1"/>
  <c r="M972" s="1"/>
  <c r="J973"/>
  <c r="L973" s="1"/>
  <c r="M973" s="1"/>
  <c r="J974"/>
  <c r="L974" s="1"/>
  <c r="M974" s="1"/>
  <c r="J975"/>
  <c r="L975" s="1"/>
  <c r="M975" s="1"/>
  <c r="J976"/>
  <c r="J1009"/>
  <c r="L1009" s="1"/>
  <c r="M1009" s="1"/>
  <c r="J1011"/>
  <c r="L1011" s="1"/>
  <c r="M1011" s="1"/>
  <c r="J1010"/>
  <c r="L1010" s="1"/>
  <c r="M1010" s="1"/>
  <c r="J1008"/>
  <c r="L1008" s="1"/>
  <c r="M1008" s="1"/>
  <c r="J1007"/>
  <c r="L1007" s="1"/>
  <c r="M1007" s="1"/>
  <c r="J1006"/>
  <c r="L1006" s="1"/>
  <c r="M1006" s="1"/>
  <c r="J1005"/>
  <c r="L1005" s="1"/>
  <c r="M1005" s="1"/>
  <c r="J1004"/>
  <c r="L1004" s="1"/>
  <c r="M1004" s="1"/>
  <c r="J1003"/>
  <c r="L1003" s="1"/>
  <c r="M1003" s="1"/>
  <c r="J1001"/>
  <c r="L1001" s="1"/>
  <c r="M1001" s="1"/>
  <c r="J1002"/>
  <c r="L1002" s="1"/>
  <c r="M1002" s="1"/>
  <c r="J1000"/>
  <c r="L1000" s="1"/>
  <c r="M1000" s="1"/>
  <c r="J999"/>
  <c r="L999" s="1"/>
  <c r="M999" s="1"/>
  <c r="J998"/>
  <c r="L998" s="1"/>
  <c r="M998" s="1"/>
  <c r="J997"/>
  <c r="L997" s="1"/>
  <c r="M997" s="1"/>
  <c r="J996"/>
  <c r="L996" s="1"/>
  <c r="M996" s="1"/>
  <c r="J995"/>
  <c r="L995" s="1"/>
  <c r="M995" s="1"/>
  <c r="J994"/>
  <c r="L994" s="1"/>
  <c r="M994" s="1"/>
  <c r="J993"/>
  <c r="L993" s="1"/>
  <c r="M993" s="1"/>
  <c r="J992"/>
  <c r="L992" s="1"/>
  <c r="M992" s="1"/>
  <c r="M988"/>
  <c r="J991"/>
  <c r="J990"/>
  <c r="M989"/>
  <c r="M987"/>
  <c r="J986"/>
  <c r="L986" s="1"/>
  <c r="M986" s="1"/>
  <c r="J985"/>
  <c r="L985" s="1"/>
  <c r="M985" s="1"/>
  <c r="J984"/>
  <c r="L984" s="1"/>
  <c r="M984" s="1"/>
  <c r="J983"/>
  <c r="L983" s="1"/>
  <c r="M983" s="1"/>
  <c r="J982"/>
  <c r="L982" s="1"/>
  <c r="M982" s="1"/>
  <c r="L981"/>
  <c r="M981" s="1"/>
  <c r="J980"/>
  <c r="L980" s="1"/>
  <c r="M980" s="1"/>
  <c r="J979"/>
  <c r="L979" s="1"/>
  <c r="M979" s="1"/>
  <c r="J978"/>
  <c r="L978" s="1"/>
  <c r="M978" s="1"/>
  <c r="J977"/>
  <c r="L977" s="1"/>
  <c r="M977" s="1"/>
</calcChain>
</file>

<file path=xl/sharedStrings.xml><?xml version="1.0" encoding="utf-8"?>
<sst xmlns="http://schemas.openxmlformats.org/spreadsheetml/2006/main" count="3019" uniqueCount="279">
  <si>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</si>
  <si>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WE CALCULATE YOUR RISK AND REWARD AND GIVE YOU MAXIMUM RETURNS</t>
  </si>
  <si>
    <t>TRACK RECORD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</si>
  <si>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</si>
  <si>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</si>
  <si>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</si>
  <si>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</si>
  <si>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</si>
  <si>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</si>
  <si>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</si>
  <si>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</si>
  <si>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</si>
  <si>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 &amp; L</t>
  </si>
  <si>
    <t>BUY</t>
  </si>
  <si>
    <t>DATE</t>
  </si>
  <si>
    <t>SCRIPT</t>
  </si>
  <si>
    <t>CALL/PUT</t>
  </si>
  <si>
    <t>PCJEWELLER </t>
  </si>
  <si>
    <t>PUT</t>
  </si>
  <si>
    <t>CALL</t>
  </si>
  <si>
    <t>CANBANK </t>
  </si>
  <si>
    <t>GODREJIND </t>
  </si>
  <si>
    <t>ACC </t>
  </si>
  <si>
    <t>SUNTV </t>
  </si>
  <si>
    <t>ZEEL </t>
  </si>
  <si>
    <t>HINDZINC </t>
  </si>
  <si>
    <t>CESC </t>
  </si>
  <si>
    <t>TITAN </t>
  </si>
  <si>
    <t>INDIACEM </t>
  </si>
  <si>
    <t>ADNIAPORTS </t>
  </si>
  <si>
    <t>BPCL </t>
  </si>
  <si>
    <t>BHARTFIN </t>
  </si>
  <si>
    <t>ARVIND </t>
  </si>
  <si>
    <t>TATASTEEL </t>
  </si>
  <si>
    <t>JUBLFOOD </t>
  </si>
  <si>
    <t>TVSMOTOR </t>
  </si>
  <si>
    <t>VOLTAS </t>
  </si>
  <si>
    <t>VEDL </t>
  </si>
  <si>
    <t>ESCORT </t>
  </si>
  <si>
    <t>ASHOKLEY </t>
  </si>
  <si>
    <t>M&amp;MFIN </t>
  </si>
  <si>
    <t>BATAINDIA </t>
  </si>
  <si>
    <t>HINDPETRO </t>
  </si>
  <si>
    <t>ICIL </t>
  </si>
  <si>
    <t>BAJAJFIN </t>
  </si>
  <si>
    <t>ENGINERSIN </t>
  </si>
  <si>
    <t>RELCAPITAL </t>
  </si>
  <si>
    <t>GAIL </t>
  </si>
  <si>
    <t>ADANIPORTS </t>
  </si>
  <si>
    <t>IOC </t>
  </si>
  <si>
    <t>PETRONET </t>
  </si>
  <si>
    <t>TATAGLOBAL </t>
  </si>
  <si>
    <t>HAVELLS </t>
  </si>
  <si>
    <t>DHFL </t>
  </si>
  <si>
    <t>TATACOMM </t>
  </si>
  <si>
    <t>AUROPHARA </t>
  </si>
  <si>
    <t>BHARTIARTL </t>
  </si>
  <si>
    <t>MOTHERSUNSUMI </t>
  </si>
  <si>
    <t>BHARATFIN </t>
  </si>
  <si>
    <t>TATAMOTOR </t>
  </si>
  <si>
    <t>JUSTDAIL </t>
  </si>
  <si>
    <t>TATACHEM </t>
  </si>
  <si>
    <t>RELINFRA</t>
  </si>
  <si>
    <t>NCC </t>
  </si>
  <si>
    <t>DLF </t>
  </si>
  <si>
    <t>CAN BANK</t>
  </si>
  <si>
    <t>BANKINDA </t>
  </si>
  <si>
    <t>TORNTPOWER </t>
  </si>
  <si>
    <t>CASTROLIND </t>
  </si>
  <si>
    <t>JETAIRWAYS </t>
  </si>
  <si>
    <t>SRTRANFIN </t>
  </si>
  <si>
    <t>HINDALCO </t>
  </si>
  <si>
    <t>GODREJCP </t>
  </si>
  <si>
    <t>M&amp;MFIN</t>
  </si>
  <si>
    <t>ADANIENT </t>
  </si>
  <si>
    <t>GSFC </t>
  </si>
  <si>
    <t>SRTRANSFIN </t>
  </si>
  <si>
    <t>MINDTREE </t>
  </si>
  <si>
    <t>BATAINDA </t>
  </si>
  <si>
    <t>SIEMENS </t>
  </si>
  <si>
    <t>MANAPPURAM </t>
  </si>
  <si>
    <t xml:space="preserve">PUT </t>
  </si>
  <si>
    <t>TATAELEXI</t>
  </si>
  <si>
    <t>TATAELEXI </t>
  </si>
  <si>
    <t>IDEA </t>
  </si>
  <si>
    <t>SAIL </t>
  </si>
  <si>
    <t>JINDALSTEL </t>
  </si>
  <si>
    <t>L&amp;TFIN</t>
  </si>
  <si>
    <t>JSWSTEEL </t>
  </si>
  <si>
    <t>BEL </t>
  </si>
  <si>
    <t>MARUTI </t>
  </si>
  <si>
    <t>BHEL </t>
  </si>
  <si>
    <t>NIITTECH </t>
  </si>
  <si>
    <t>HDFC </t>
  </si>
  <si>
    <t>JINDALSTEL</t>
  </si>
  <si>
    <t>LICHSGFIN </t>
  </si>
  <si>
    <t>EXIDEIND </t>
  </si>
  <si>
    <t>HEXAWARE </t>
  </si>
  <si>
    <t>SRTRANSGFIN </t>
  </si>
  <si>
    <t>LT</t>
  </si>
  <si>
    <t> INDIAN BANK</t>
  </si>
  <si>
    <t>VEDL</t>
  </si>
  <si>
    <t>RELINFRA </t>
  </si>
  <si>
    <t>RELCAPITEL </t>
  </si>
  <si>
    <t> BANK INDIA</t>
  </si>
  <si>
    <t>M&amp;M</t>
  </si>
  <si>
    <t>JAINIRRIGATION </t>
  </si>
  <si>
    <t xml:space="preserve">BANK INDA </t>
  </si>
  <si>
    <t>BANKINDIA </t>
  </si>
  <si>
    <t>IRB </t>
  </si>
  <si>
    <t>ADNAIPORTS </t>
  </si>
  <si>
    <t>JAIN IRRIGATION</t>
  </si>
  <si>
    <t>CHENNPETRO </t>
  </si>
  <si>
    <t>KPIT </t>
  </si>
  <si>
    <t>TECHM </t>
  </si>
  <si>
    <t>SRF</t>
  </si>
  <si>
    <t>HDFC</t>
  </si>
  <si>
    <t>INDUSINDBANK</t>
  </si>
  <si>
    <t>BEML</t>
  </si>
  <si>
    <t>JSWSTEEL</t>
  </si>
  <si>
    <t>NIITTECH</t>
  </si>
  <si>
    <t>JUBLFOOD</t>
  </si>
  <si>
    <t>BPCL</t>
  </si>
  <si>
    <t>RELCAPITAL</t>
  </si>
  <si>
    <t>DRREDDY</t>
  </si>
  <si>
    <t>CENTURYTEX</t>
  </si>
  <si>
    <t>HEROMOTOCORP</t>
  </si>
  <si>
    <t>BALRAMPERCHINI</t>
  </si>
  <si>
    <t>KSCL</t>
  </si>
  <si>
    <t>MINDTREE</t>
  </si>
  <si>
    <t>BAAJAJAUTO</t>
  </si>
  <si>
    <t>ENGINERSIN</t>
  </si>
  <si>
    <t>BAJAJFINANCE </t>
  </si>
  <si>
    <t>BAJAJFINANCE</t>
  </si>
  <si>
    <t>HAVELLS</t>
  </si>
  <si>
    <t>AXISBANK</t>
  </si>
  <si>
    <t>TATASTEEL</t>
  </si>
  <si>
    <t>SUNPHARMA</t>
  </si>
  <si>
    <t>ZEEL</t>
  </si>
  <si>
    <t>INFY</t>
  </si>
  <si>
    <t>APOLLOTYRE</t>
  </si>
  <si>
    <t>ICICIBANK</t>
  </si>
  <si>
    <t>BHARTIAIRTEL</t>
  </si>
  <si>
    <t>TATAMOTORS</t>
  </si>
  <si>
    <t>GRASIM </t>
  </si>
  <si>
    <t>MCDOWELL-N</t>
  </si>
  <si>
    <t>CUMMINSIND</t>
  </si>
  <si>
    <t>AMBUJACEM</t>
  </si>
  <si>
    <t>RECLTD</t>
  </si>
  <si>
    <t>DABUR</t>
  </si>
  <si>
    <t>TITAN</t>
  </si>
  <si>
    <t>BATAIND</t>
  </si>
  <si>
    <t>JINDALSTEEL</t>
  </si>
  <si>
    <t>SBIN</t>
  </si>
  <si>
    <t>PFC</t>
  </si>
  <si>
    <t>YESBANK</t>
  </si>
  <si>
    <t>IRB</t>
  </si>
  <si>
    <t>HINDALCO</t>
  </si>
  <si>
    <t xml:space="preserve">TATASTEEL </t>
  </si>
  <si>
    <t>MOTHERSUMI</t>
  </si>
  <si>
    <t>DISHTV</t>
  </si>
  <si>
    <t>SAIL</t>
  </si>
  <si>
    <t>NCC</t>
  </si>
  <si>
    <t>BALKRISIND</t>
  </si>
  <si>
    <t>L&amp;TFH</t>
  </si>
  <si>
    <t>ICICIPRULI</t>
  </si>
  <si>
    <t>ADANIPOWER</t>
  </si>
  <si>
    <t>ONGC</t>
  </si>
  <si>
    <t>INDIGO</t>
  </si>
  <si>
    <t>CANBANK</t>
  </si>
  <si>
    <t>WIPRO</t>
  </si>
  <si>
    <t>IOC</t>
  </si>
  <si>
    <t>CANBK</t>
  </si>
  <si>
    <t>KTKBANK</t>
  </si>
  <si>
    <t xml:space="preserve">AMBUJACEM </t>
  </si>
  <si>
    <t>AUROPHARMA</t>
  </si>
  <si>
    <t>GAIL</t>
  </si>
  <si>
    <t>SRTRANSFIN</t>
  </si>
  <si>
    <t>CIPLA</t>
  </si>
  <si>
    <t>DLF</t>
  </si>
  <si>
    <t>IBULHSGFIN</t>
  </si>
  <si>
    <t xml:space="preserve">CALL </t>
  </si>
  <si>
    <t>RBLBANK</t>
  </si>
  <si>
    <t>BAJAJ-AUTO</t>
  </si>
  <si>
    <t>INFRATEL (AUG)</t>
  </si>
  <si>
    <t>SUNTV</t>
  </si>
  <si>
    <t>RELIANCE</t>
  </si>
  <si>
    <t>LICHSGFIN</t>
  </si>
  <si>
    <t>NIFTY</t>
  </si>
  <si>
    <t>TECHM</t>
  </si>
  <si>
    <t>LUPIN</t>
  </si>
  <si>
    <t xml:space="preserve">ADANIPORTS </t>
  </si>
  <si>
    <t xml:space="preserve">BAJFINANCE </t>
  </si>
  <si>
    <t xml:space="preserve">RELIANCE </t>
  </si>
  <si>
    <t>PNB</t>
  </si>
  <si>
    <t>HCLTECH</t>
  </si>
  <si>
    <t>ADANIPORTS</t>
  </si>
  <si>
    <t>BANKBARODA</t>
  </si>
  <si>
    <t>EQUITAS</t>
  </si>
  <si>
    <t>ASIANPAINT</t>
  </si>
  <si>
    <t>NBCC</t>
  </si>
  <si>
    <t>KOTAKBANK</t>
  </si>
  <si>
    <t>NMDC</t>
  </si>
  <si>
    <t>MANAPPURAM</t>
  </si>
  <si>
    <t>ADANIENT</t>
  </si>
  <si>
    <t>IGL</t>
  </si>
  <si>
    <t>UBL</t>
  </si>
  <si>
    <t>MFSL</t>
  </si>
  <si>
    <t>NTPC</t>
  </si>
  <si>
    <t>HINDUNILVR</t>
  </si>
  <si>
    <t>ESCORTS</t>
  </si>
  <si>
    <t>CHOLAFIN</t>
  </si>
  <si>
    <t>PIDILITIND</t>
  </si>
  <si>
    <t>POWERGRID</t>
  </si>
  <si>
    <t>TCS</t>
  </si>
  <si>
    <t>BERGEPAINT</t>
  </si>
  <si>
    <t>MUTHOOTFIN</t>
  </si>
  <si>
    <t>BANDHANBNK</t>
  </si>
  <si>
    <t>INDUSINDBK</t>
  </si>
  <si>
    <t>HDFCBANK</t>
  </si>
  <si>
    <t>ITC</t>
  </si>
  <si>
    <t>TVSMOTOR</t>
  </si>
  <si>
    <t>INFRATEL</t>
  </si>
  <si>
    <t>BEL</t>
  </si>
  <si>
    <t xml:space="preserve">ADANIENT </t>
  </si>
  <si>
    <t>BIOCON</t>
  </si>
  <si>
    <t>TATACONSUM</t>
  </si>
  <si>
    <t>TORNTPHARM</t>
  </si>
  <si>
    <t>PETRONET</t>
  </si>
  <si>
    <t>BRITANNIA</t>
  </si>
  <si>
    <t>NAUKRI</t>
  </si>
  <si>
    <t>HDFCLIFE</t>
  </si>
  <si>
    <t>EICHERMOT</t>
  </si>
  <si>
    <t>DIVISLAB</t>
  </si>
  <si>
    <t>BHARATFORG</t>
  </si>
  <si>
    <t>TATACHEM</t>
  </si>
  <si>
    <t>ACC</t>
  </si>
  <si>
    <t>GODREJCP</t>
  </si>
  <si>
    <t>CONCOR</t>
  </si>
  <si>
    <t>GRASIM</t>
  </si>
  <si>
    <t>EXIDEIND</t>
  </si>
  <si>
    <t>UPL</t>
  </si>
  <si>
    <t>PEL</t>
  </si>
  <si>
    <t>SFR</t>
  </si>
  <si>
    <t>UPL </t>
  </si>
  <si>
    <t>CIPLA </t>
  </si>
  <si>
    <t>HEROMOTOCO </t>
  </si>
  <si>
    <t>AXISBANK </t>
  </si>
  <si>
    <t>HINDUNILVR </t>
  </si>
  <si>
    <t>CUMMINSIND </t>
  </si>
  <si>
    <t>HDFCLIFE </t>
  </si>
  <si>
    <t>PVR </t>
  </si>
  <si>
    <t> M&amp;MFIN</t>
  </si>
  <si>
    <t>IBULHSGFIN </t>
  </si>
  <si>
    <t>KOTAKBANK </t>
  </si>
  <si>
    <t>BALKRISIND </t>
  </si>
  <si>
    <t>LT </t>
  </si>
  <si>
    <t>AUROPHRMA </t>
  </si>
  <si>
    <t>ITC </t>
  </si>
  <si>
    <t>HDFCBANK </t>
  </si>
  <si>
    <t>MOTHERSUMI </t>
  </si>
  <si>
    <t>SBIN </t>
  </si>
  <si>
    <t>CHOLAFIN </t>
  </si>
  <si>
    <t>INDUSINDBANK </t>
  </si>
  <si>
    <t>IGL </t>
  </si>
  <si>
    <t>BANKBARDA </t>
  </si>
  <si>
    <t>TATASTELL </t>
  </si>
  <si>
    <t>BANKBARODA </t>
  </si>
  <si>
    <t>DRREDDY </t>
  </si>
  <si>
    <t>EICHERMOTOR </t>
  </si>
  <si>
    <t>INDUASINDBANK </t>
  </si>
  <si>
    <t>GRANULES </t>
  </si>
  <si>
    <t>ULTRATCEMCO </t>
  </si>
  <si>
    <t>APOLLOTYRE </t>
  </si>
  <si>
    <t>RELIANCE </t>
  </si>
  <si>
    <t>COLPAL </t>
  </si>
  <si>
    <t>TATAPOWER </t>
  </si>
  <si>
    <t>ICICIBANK </t>
  </si>
  <si>
    <t>BAJAJAUTO 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</si>
</sst>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0">
    <font>
      <sz val="11"/>
      <color theme="1"/>
      <name val="Calibri"/>
      <family val="2"/>
      <scheme val="minor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2"/>
      <color indexed="8"/>
      <name val="Agency FB"/>
      <family val="2"/>
    </font>
    <font>
      <sz val="12"/>
      <name val="Calibri"/>
      <family val="2"/>
    </font>
    <font>
      <b/>
      <sz val="11"/>
      <name val="Calibri"/>
      <family val="2"/>
      <charset val="1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8" fillId="4" borderId="6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564776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650751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tabSelected="1" topLeftCell="A4" workbookViewId="0">
      <selection activeCell="B15" sqref="B15"/>
    </sheetView>
  </sheetViews>
  <sheetFormatPr defaultRowHeight="15"/>
  <cols>
    <col min="1" max="1" width="14.28515625" customWidth="1"/>
    <col min="2" max="2" width="19.5703125" customWidth="1"/>
    <col min="3" max="3" width="12" customWidth="1"/>
    <col min="4" max="4" width="14.28515625" customWidth="1"/>
    <col min="5" max="5" width="9.42578125" customWidth="1"/>
    <col min="6" max="6" width="11.42578125" customWidth="1"/>
    <col min="7" max="7" width="11" customWidth="1"/>
    <col min="8" max="8" width="15.5703125" customWidth="1"/>
    <col min="9" max="9" width="14.5703125" customWidth="1"/>
    <col min="10" max="10" width="12.140625" customWidth="1"/>
    <col min="11" max="11" width="11.42578125" customWidth="1"/>
    <col min="12" max="12" width="16.28515625" customWidth="1"/>
    <col min="13" max="13" width="14" customWidth="1"/>
  </cols>
  <sheetData>
    <row r="1" spans="1:13" ht="15" customHeight="1">
      <c r="A1" s="23"/>
      <c r="B1" s="24"/>
      <c r="C1" s="24"/>
      <c r="D1" s="27" t="s">
        <v>0</v>
      </c>
      <c r="E1" s="28"/>
      <c r="F1" s="28"/>
      <c r="G1" s="28"/>
      <c r="H1" s="28"/>
      <c r="I1" s="28"/>
      <c r="J1" s="28"/>
      <c r="K1" s="28"/>
      <c r="L1" s="28"/>
      <c r="M1" s="29"/>
    </row>
    <row r="2" spans="1:13" ht="15" customHeight="1">
      <c r="A2" s="25"/>
      <c r="B2" s="26"/>
      <c r="C2" s="26"/>
      <c r="D2" s="30"/>
      <c r="E2" s="31"/>
      <c r="F2" s="31"/>
      <c r="G2" s="31"/>
      <c r="H2" s="31"/>
      <c r="I2" s="31"/>
      <c r="J2" s="31"/>
      <c r="K2" s="31"/>
      <c r="L2" s="31"/>
      <c r="M2" s="32"/>
    </row>
    <row r="3" spans="1:13" ht="15" customHeight="1">
      <c r="A3" s="25"/>
      <c r="B3" s="26"/>
      <c r="C3" s="26"/>
      <c r="D3" s="33"/>
      <c r="E3" s="34"/>
      <c r="F3" s="34"/>
      <c r="G3" s="34"/>
      <c r="H3" s="34"/>
      <c r="I3" s="34"/>
      <c r="J3" s="34"/>
      <c r="K3" s="34"/>
      <c r="L3" s="34"/>
      <c r="M3" s="35"/>
    </row>
    <row r="4" spans="1:13" ht="15.75">
      <c r="A4" s="25"/>
      <c r="B4" s="26"/>
      <c r="C4" s="26"/>
      <c r="D4" s="36" t="s">
        <v>1</v>
      </c>
      <c r="E4" s="37"/>
      <c r="F4" s="37"/>
      <c r="G4" s="37"/>
      <c r="H4" s="37"/>
      <c r="I4" s="37"/>
      <c r="J4" s="37"/>
      <c r="K4" s="37"/>
      <c r="L4" s="37"/>
      <c r="M4" s="38"/>
    </row>
    <row r="5" spans="1:13" ht="15.75">
      <c r="A5" s="25"/>
      <c r="B5" s="26"/>
      <c r="C5" s="26"/>
      <c r="D5" s="36" t="s">
        <v>2</v>
      </c>
      <c r="E5" s="37"/>
      <c r="F5" s="37"/>
      <c r="G5" s="37"/>
      <c r="H5" s="37"/>
      <c r="I5" s="37"/>
      <c r="J5" s="37"/>
      <c r="K5" s="37"/>
      <c r="L5" s="37"/>
      <c r="M5" s="38"/>
    </row>
    <row r="6" spans="1:13" ht="15" customHeight="1">
      <c r="A6" s="39" t="s">
        <v>14</v>
      </c>
      <c r="B6" s="20" t="s">
        <v>15</v>
      </c>
      <c r="C6" s="20" t="s">
        <v>16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</row>
    <row r="7" spans="1:13" ht="15" customHeight="1">
      <c r="A7" s="4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>
      <c r="A8" s="4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" customHeight="1">
      <c r="A11" s="11">
        <v>44265</v>
      </c>
      <c r="B11" s="3" t="s">
        <v>278</v>
      </c>
      <c r="C11" s="12" t="s">
        <v>19</v>
      </c>
      <c r="D11" s="12">
        <v>4000</v>
      </c>
      <c r="E11" s="13">
        <v>250</v>
      </c>
      <c r="F11" s="3" t="s">
        <v>13</v>
      </c>
      <c r="G11" s="14">
        <v>53</v>
      </c>
      <c r="H11" s="14">
        <v>56</v>
      </c>
      <c r="I11" s="14">
        <v>0</v>
      </c>
      <c r="J11" s="5">
        <f t="shared" ref="J11:J15" si="0">(IF(F11="SELL",G11-H11,IF(F11="BUY",H11-G11)))*E11</f>
        <v>750</v>
      </c>
      <c r="K11" s="14">
        <v>0</v>
      </c>
      <c r="L11" s="6">
        <f t="shared" ref="L11:L15" si="1">(K11+J11)/E11</f>
        <v>3</v>
      </c>
      <c r="M11" s="6">
        <f t="shared" ref="M11:M15" si="2">L11*E11</f>
        <v>750</v>
      </c>
    </row>
    <row r="12" spans="1:13" ht="15" customHeight="1">
      <c r="A12" s="11">
        <v>44265</v>
      </c>
      <c r="B12" s="3" t="s">
        <v>76</v>
      </c>
      <c r="C12" s="12" t="s">
        <v>19</v>
      </c>
      <c r="D12" s="12">
        <v>1360</v>
      </c>
      <c r="E12" s="13">
        <v>800</v>
      </c>
      <c r="F12" s="3" t="s">
        <v>13</v>
      </c>
      <c r="G12" s="14">
        <v>48</v>
      </c>
      <c r="H12" s="14">
        <v>41</v>
      </c>
      <c r="I12" s="14">
        <v>0</v>
      </c>
      <c r="J12" s="5">
        <f t="shared" si="0"/>
        <v>-5600</v>
      </c>
      <c r="K12" s="14">
        <v>0</v>
      </c>
      <c r="L12" s="6">
        <f t="shared" si="1"/>
        <v>-7</v>
      </c>
      <c r="M12" s="6">
        <f t="shared" si="2"/>
        <v>-5600</v>
      </c>
    </row>
    <row r="13" spans="1:13" ht="15" customHeight="1">
      <c r="A13" s="11">
        <v>44264</v>
      </c>
      <c r="B13" s="3" t="s">
        <v>277</v>
      </c>
      <c r="C13" s="12" t="s">
        <v>19</v>
      </c>
      <c r="D13" s="12">
        <v>650</v>
      </c>
      <c r="E13" s="13">
        <v>1375</v>
      </c>
      <c r="F13" s="3" t="s">
        <v>13</v>
      </c>
      <c r="G13" s="14">
        <v>11.5</v>
      </c>
      <c r="H13" s="14">
        <v>8.5</v>
      </c>
      <c r="I13" s="14">
        <v>0</v>
      </c>
      <c r="J13" s="5">
        <f t="shared" si="0"/>
        <v>-4125</v>
      </c>
      <c r="K13" s="14">
        <v>0</v>
      </c>
      <c r="L13" s="6">
        <f t="shared" si="1"/>
        <v>-3</v>
      </c>
      <c r="M13" s="6">
        <f t="shared" si="2"/>
        <v>-4125</v>
      </c>
    </row>
    <row r="14" spans="1:13" ht="15" customHeight="1">
      <c r="A14" s="11">
        <v>44264</v>
      </c>
      <c r="B14" s="3" t="s">
        <v>250</v>
      </c>
      <c r="C14" s="12" t="s">
        <v>19</v>
      </c>
      <c r="D14" s="12">
        <v>750</v>
      </c>
      <c r="E14" s="13">
        <v>1100</v>
      </c>
      <c r="F14" s="3" t="s">
        <v>13</v>
      </c>
      <c r="G14" s="14">
        <v>15</v>
      </c>
      <c r="H14" s="14">
        <v>11</v>
      </c>
      <c r="I14" s="14">
        <v>0</v>
      </c>
      <c r="J14" s="5">
        <f t="shared" si="0"/>
        <v>-4400</v>
      </c>
      <c r="K14" s="14">
        <v>0</v>
      </c>
      <c r="L14" s="6">
        <f t="shared" si="1"/>
        <v>-4</v>
      </c>
      <c r="M14" s="6">
        <f t="shared" si="2"/>
        <v>-4400</v>
      </c>
    </row>
    <row r="15" spans="1:13" ht="15" customHeight="1">
      <c r="A15" s="11">
        <v>44263</v>
      </c>
      <c r="B15" s="3" t="s">
        <v>276</v>
      </c>
      <c r="C15" s="12" t="s">
        <v>19</v>
      </c>
      <c r="D15" s="12">
        <v>120</v>
      </c>
      <c r="E15" s="13">
        <v>13500</v>
      </c>
      <c r="F15" s="3" t="s">
        <v>13</v>
      </c>
      <c r="G15" s="14">
        <v>3.15</v>
      </c>
      <c r="H15" s="14">
        <v>2.4</v>
      </c>
      <c r="I15" s="14">
        <v>0</v>
      </c>
      <c r="J15" s="5">
        <f t="shared" si="0"/>
        <v>-10125</v>
      </c>
      <c r="K15" s="14">
        <v>0</v>
      </c>
      <c r="L15" s="6">
        <f t="shared" si="1"/>
        <v>-0.75</v>
      </c>
      <c r="M15" s="6">
        <f t="shared" si="2"/>
        <v>-10125</v>
      </c>
    </row>
    <row r="16" spans="1:13" ht="15" customHeight="1">
      <c r="A16" s="11">
        <v>44260</v>
      </c>
      <c r="B16" s="3" t="s">
        <v>275</v>
      </c>
      <c r="C16" s="12" t="s">
        <v>19</v>
      </c>
      <c r="D16" s="12">
        <v>1700</v>
      </c>
      <c r="E16" s="13">
        <v>700</v>
      </c>
      <c r="F16" s="3" t="s">
        <v>13</v>
      </c>
      <c r="G16" s="14">
        <v>20</v>
      </c>
      <c r="H16" s="14">
        <v>26</v>
      </c>
      <c r="I16" s="14">
        <v>0</v>
      </c>
      <c r="J16" s="5">
        <f t="shared" ref="J16:J24" si="3">(IF(F16="SELL",G16-H16,IF(F16="BUY",H16-G16)))*E16</f>
        <v>4200</v>
      </c>
      <c r="K16" s="14">
        <v>0</v>
      </c>
      <c r="L16" s="6">
        <f t="shared" ref="L16:L24" si="4">(K16+J16)/E16</f>
        <v>6</v>
      </c>
      <c r="M16" s="6">
        <f t="shared" ref="M16:M24" si="5">L16*E16</f>
        <v>4200</v>
      </c>
    </row>
    <row r="17" spans="1:13" ht="15" customHeight="1">
      <c r="A17" s="11">
        <v>44260</v>
      </c>
      <c r="B17" s="3" t="s">
        <v>274</v>
      </c>
      <c r="C17" s="12" t="s">
        <v>19</v>
      </c>
      <c r="D17" s="12">
        <v>2300</v>
      </c>
      <c r="E17" s="13">
        <v>250</v>
      </c>
      <c r="F17" s="3" t="s">
        <v>13</v>
      </c>
      <c r="G17" s="14">
        <v>47</v>
      </c>
      <c r="H17" s="14">
        <v>35</v>
      </c>
      <c r="I17" s="14">
        <v>0</v>
      </c>
      <c r="J17" s="5">
        <f t="shared" si="3"/>
        <v>-3000</v>
      </c>
      <c r="K17" s="14">
        <v>0</v>
      </c>
      <c r="L17" s="6">
        <f t="shared" si="4"/>
        <v>-12</v>
      </c>
      <c r="M17" s="6">
        <f t="shared" si="5"/>
        <v>-3000</v>
      </c>
    </row>
    <row r="18" spans="1:13" ht="15" customHeight="1">
      <c r="A18" s="11">
        <v>44259</v>
      </c>
      <c r="B18" s="3" t="s">
        <v>273</v>
      </c>
      <c r="C18" s="12" t="s">
        <v>19</v>
      </c>
      <c r="D18" s="12">
        <v>270</v>
      </c>
      <c r="E18" s="13">
        <v>5000</v>
      </c>
      <c r="F18" s="3" t="s">
        <v>13</v>
      </c>
      <c r="G18" s="14">
        <v>8.6999999999999993</v>
      </c>
      <c r="H18" s="14">
        <v>9.5</v>
      </c>
      <c r="I18" s="14">
        <v>0</v>
      </c>
      <c r="J18" s="5">
        <f t="shared" si="3"/>
        <v>4000.0000000000036</v>
      </c>
      <c r="K18" s="14">
        <v>0</v>
      </c>
      <c r="L18" s="6">
        <f t="shared" si="4"/>
        <v>0.80000000000000071</v>
      </c>
      <c r="M18" s="6">
        <f t="shared" si="5"/>
        <v>4000.0000000000036</v>
      </c>
    </row>
    <row r="19" spans="1:13" ht="15" customHeight="1">
      <c r="A19" s="11">
        <v>44259</v>
      </c>
      <c r="B19" s="3" t="s">
        <v>20</v>
      </c>
      <c r="C19" s="12" t="s">
        <v>19</v>
      </c>
      <c r="D19" s="12">
        <v>180</v>
      </c>
      <c r="E19" s="13">
        <v>5400</v>
      </c>
      <c r="F19" s="3" t="s">
        <v>13</v>
      </c>
      <c r="G19" s="14">
        <v>6.85</v>
      </c>
      <c r="H19" s="14">
        <v>7.5</v>
      </c>
      <c r="I19" s="14">
        <v>0</v>
      </c>
      <c r="J19" s="5">
        <f t="shared" si="3"/>
        <v>3510.0000000000018</v>
      </c>
      <c r="K19" s="14">
        <v>0</v>
      </c>
      <c r="L19" s="6">
        <f t="shared" si="4"/>
        <v>0.65000000000000036</v>
      </c>
      <c r="M19" s="6">
        <f t="shared" si="5"/>
        <v>3510.0000000000018</v>
      </c>
    </row>
    <row r="20" spans="1:13" ht="15" customHeight="1">
      <c r="A20" s="11">
        <v>44259</v>
      </c>
      <c r="B20" s="3" t="s">
        <v>272</v>
      </c>
      <c r="C20" s="12" t="s">
        <v>19</v>
      </c>
      <c r="D20" s="12">
        <v>7000</v>
      </c>
      <c r="E20" s="13">
        <v>200</v>
      </c>
      <c r="F20" s="3" t="s">
        <v>13</v>
      </c>
      <c r="G20" s="14">
        <v>73</v>
      </c>
      <c r="H20" s="14">
        <v>83</v>
      </c>
      <c r="I20" s="14">
        <v>0</v>
      </c>
      <c r="J20" s="5">
        <f t="shared" si="3"/>
        <v>2000</v>
      </c>
      <c r="K20" s="14">
        <v>0</v>
      </c>
      <c r="L20" s="6">
        <f t="shared" si="4"/>
        <v>10</v>
      </c>
      <c r="M20" s="6">
        <f t="shared" si="5"/>
        <v>2000</v>
      </c>
    </row>
    <row r="21" spans="1:13" ht="15" customHeight="1">
      <c r="A21" s="11">
        <v>44259</v>
      </c>
      <c r="B21" s="3" t="s">
        <v>271</v>
      </c>
      <c r="C21" s="12" t="s">
        <v>19</v>
      </c>
      <c r="D21" s="12">
        <v>400</v>
      </c>
      <c r="E21" s="13">
        <v>1550</v>
      </c>
      <c r="F21" s="3" t="s">
        <v>13</v>
      </c>
      <c r="G21" s="14">
        <v>12.5</v>
      </c>
      <c r="H21" s="14">
        <v>10</v>
      </c>
      <c r="I21" s="14">
        <v>0</v>
      </c>
      <c r="J21" s="5">
        <f t="shared" si="3"/>
        <v>-3875</v>
      </c>
      <c r="K21" s="14">
        <v>0</v>
      </c>
      <c r="L21" s="6">
        <f t="shared" si="4"/>
        <v>-2.5</v>
      </c>
      <c r="M21" s="6">
        <f t="shared" si="5"/>
        <v>-3875</v>
      </c>
    </row>
    <row r="22" spans="1:13" ht="15" customHeight="1">
      <c r="A22" s="11">
        <v>44258</v>
      </c>
      <c r="B22" s="3" t="s">
        <v>270</v>
      </c>
      <c r="C22" s="12" t="s">
        <v>19</v>
      </c>
      <c r="D22" s="12">
        <v>1140</v>
      </c>
      <c r="E22" s="13">
        <v>900</v>
      </c>
      <c r="F22" s="3" t="s">
        <v>13</v>
      </c>
      <c r="G22" s="14">
        <v>41</v>
      </c>
      <c r="H22" s="14">
        <v>46</v>
      </c>
      <c r="I22" s="14">
        <v>0</v>
      </c>
      <c r="J22" s="5">
        <f t="shared" si="3"/>
        <v>4500</v>
      </c>
      <c r="K22" s="14">
        <v>0</v>
      </c>
      <c r="L22" s="6">
        <f t="shared" si="4"/>
        <v>5</v>
      </c>
      <c r="M22" s="6">
        <f t="shared" si="5"/>
        <v>4500</v>
      </c>
    </row>
    <row r="23" spans="1:13" ht="15" customHeight="1">
      <c r="A23" s="11">
        <v>44258</v>
      </c>
      <c r="B23" s="3" t="s">
        <v>59</v>
      </c>
      <c r="C23" s="12" t="s">
        <v>19</v>
      </c>
      <c r="D23" s="12">
        <v>5700</v>
      </c>
      <c r="E23" s="13">
        <v>5700</v>
      </c>
      <c r="F23" s="3" t="s">
        <v>13</v>
      </c>
      <c r="G23" s="14">
        <v>15</v>
      </c>
      <c r="H23" s="14">
        <v>13</v>
      </c>
      <c r="I23" s="14">
        <v>0</v>
      </c>
      <c r="J23" s="5">
        <f t="shared" si="3"/>
        <v>-11400</v>
      </c>
      <c r="K23" s="14">
        <v>0</v>
      </c>
      <c r="L23" s="6">
        <f t="shared" si="4"/>
        <v>-2</v>
      </c>
      <c r="M23" s="6">
        <f t="shared" si="5"/>
        <v>-11400</v>
      </c>
    </row>
    <row r="24" spans="1:13" ht="15" customHeight="1">
      <c r="A24" s="11">
        <v>44258</v>
      </c>
      <c r="B24" s="3" t="s">
        <v>61</v>
      </c>
      <c r="C24" s="12" t="s">
        <v>19</v>
      </c>
      <c r="D24" s="12">
        <v>2000</v>
      </c>
      <c r="E24" s="13">
        <v>2000</v>
      </c>
      <c r="F24" s="3" t="s">
        <v>13</v>
      </c>
      <c r="G24" s="14">
        <v>25</v>
      </c>
      <c r="H24" s="14">
        <v>27.5</v>
      </c>
      <c r="I24" s="14">
        <v>0</v>
      </c>
      <c r="J24" s="5">
        <f t="shared" si="3"/>
        <v>5000</v>
      </c>
      <c r="K24" s="14">
        <v>0</v>
      </c>
      <c r="L24" s="6">
        <f t="shared" si="4"/>
        <v>2.5</v>
      </c>
      <c r="M24" s="6">
        <f t="shared" si="5"/>
        <v>5000</v>
      </c>
    </row>
    <row r="25" spans="1:13" ht="15" customHeight="1">
      <c r="A25" s="11">
        <v>44257</v>
      </c>
      <c r="B25" s="3" t="s">
        <v>269</v>
      </c>
      <c r="C25" s="12" t="s">
        <v>19</v>
      </c>
      <c r="D25" s="12">
        <v>2700</v>
      </c>
      <c r="E25" s="13">
        <v>350</v>
      </c>
      <c r="F25" s="3" t="s">
        <v>13</v>
      </c>
      <c r="G25" s="14">
        <v>70</v>
      </c>
      <c r="H25" s="14">
        <v>77</v>
      </c>
      <c r="I25" s="14">
        <v>0</v>
      </c>
      <c r="J25" s="5">
        <f t="shared" ref="J25:J29" si="6">(IF(F25="SELL",G25-H25,IF(F25="BUY",H25-G25)))*E25</f>
        <v>2450</v>
      </c>
      <c r="K25" s="14">
        <v>0</v>
      </c>
      <c r="L25" s="6">
        <f t="shared" ref="L25:L29" si="7">(K25+J25)/E25</f>
        <v>7</v>
      </c>
      <c r="M25" s="6">
        <f t="shared" ref="M25:M29" si="8">L25*E25</f>
        <v>2450</v>
      </c>
    </row>
    <row r="26" spans="1:13" ht="15" customHeight="1">
      <c r="A26" s="11">
        <v>44257</v>
      </c>
      <c r="B26" s="3" t="s">
        <v>35</v>
      </c>
      <c r="C26" s="12" t="s">
        <v>19</v>
      </c>
      <c r="D26" s="12">
        <v>650</v>
      </c>
      <c r="E26" s="13">
        <v>1400</v>
      </c>
      <c r="F26" s="3" t="s">
        <v>13</v>
      </c>
      <c r="G26" s="14">
        <v>18</v>
      </c>
      <c r="H26" s="14">
        <v>21</v>
      </c>
      <c r="I26" s="14">
        <v>0</v>
      </c>
      <c r="J26" s="5">
        <f t="shared" si="6"/>
        <v>4200</v>
      </c>
      <c r="K26" s="14">
        <v>0</v>
      </c>
      <c r="L26" s="6">
        <f t="shared" si="7"/>
        <v>3</v>
      </c>
      <c r="M26" s="6">
        <f t="shared" si="8"/>
        <v>4200</v>
      </c>
    </row>
    <row r="27" spans="1:13" ht="15" customHeight="1">
      <c r="A27" s="11">
        <v>44256</v>
      </c>
      <c r="B27" s="3" t="s">
        <v>42</v>
      </c>
      <c r="C27" s="12" t="s">
        <v>19</v>
      </c>
      <c r="D27" s="12">
        <v>260</v>
      </c>
      <c r="E27" s="13">
        <v>2700</v>
      </c>
      <c r="F27" s="3" t="s">
        <v>13</v>
      </c>
      <c r="G27" s="14">
        <v>8.5</v>
      </c>
      <c r="H27" s="14">
        <v>10</v>
      </c>
      <c r="I27" s="14">
        <v>0</v>
      </c>
      <c r="J27" s="5">
        <f t="shared" si="6"/>
        <v>4050</v>
      </c>
      <c r="K27" s="14">
        <v>0</v>
      </c>
      <c r="L27" s="6">
        <f t="shared" si="7"/>
        <v>1.5</v>
      </c>
      <c r="M27" s="6">
        <f t="shared" si="8"/>
        <v>4050</v>
      </c>
    </row>
    <row r="28" spans="1:13" ht="15" customHeight="1">
      <c r="A28" s="11">
        <v>44256</v>
      </c>
      <c r="B28" s="3" t="s">
        <v>23</v>
      </c>
      <c r="C28" s="12" t="s">
        <v>19</v>
      </c>
      <c r="D28" s="12">
        <v>530</v>
      </c>
      <c r="E28" s="13">
        <v>1500</v>
      </c>
      <c r="F28" s="3" t="s">
        <v>13</v>
      </c>
      <c r="G28" s="14">
        <v>22</v>
      </c>
      <c r="H28" s="14">
        <v>24</v>
      </c>
      <c r="I28" s="14">
        <v>0</v>
      </c>
      <c r="J28" s="5">
        <f t="shared" si="6"/>
        <v>3000</v>
      </c>
      <c r="K28" s="14">
        <v>0</v>
      </c>
      <c r="L28" s="6">
        <f t="shared" si="7"/>
        <v>2</v>
      </c>
      <c r="M28" s="6">
        <f t="shared" si="8"/>
        <v>3000</v>
      </c>
    </row>
    <row r="29" spans="1:13" ht="15" customHeight="1">
      <c r="A29" s="11">
        <v>44256</v>
      </c>
      <c r="B29" s="3" t="s">
        <v>260</v>
      </c>
      <c r="C29" s="12" t="s">
        <v>19</v>
      </c>
      <c r="D29" s="12">
        <v>240</v>
      </c>
      <c r="E29" s="13">
        <v>7000</v>
      </c>
      <c r="F29" s="3" t="s">
        <v>13</v>
      </c>
      <c r="G29" s="14">
        <v>9.5</v>
      </c>
      <c r="H29" s="14">
        <v>10.5</v>
      </c>
      <c r="I29" s="14">
        <v>0</v>
      </c>
      <c r="J29" s="5">
        <f t="shared" si="6"/>
        <v>7000</v>
      </c>
      <c r="K29" s="14">
        <v>0</v>
      </c>
      <c r="L29" s="6">
        <f t="shared" si="7"/>
        <v>1</v>
      </c>
      <c r="M29" s="6">
        <f t="shared" si="8"/>
        <v>7000</v>
      </c>
    </row>
    <row r="30" spans="1:13" ht="15" customHeight="1">
      <c r="A30" s="11">
        <v>44252</v>
      </c>
      <c r="B30" s="3" t="s">
        <v>268</v>
      </c>
      <c r="C30" s="12" t="s">
        <v>19</v>
      </c>
      <c r="D30" s="12">
        <v>4500</v>
      </c>
      <c r="E30" s="13">
        <v>125</v>
      </c>
      <c r="F30" s="3" t="s">
        <v>13</v>
      </c>
      <c r="G30" s="14">
        <v>60</v>
      </c>
      <c r="H30" s="14">
        <v>85</v>
      </c>
      <c r="I30" s="14">
        <v>0</v>
      </c>
      <c r="J30" s="5">
        <f t="shared" ref="J30:J35" si="9">(IF(F30="SELL",G30-H30,IF(F30="BUY",H30-G30)))*E30</f>
        <v>3125</v>
      </c>
      <c r="K30" s="14">
        <v>0</v>
      </c>
      <c r="L30" s="6">
        <f t="shared" ref="L30:L35" si="10">(K30+J30)/E30</f>
        <v>25</v>
      </c>
      <c r="M30" s="6">
        <f t="shared" ref="M30:M35" si="11">L30*E30</f>
        <v>3125</v>
      </c>
    </row>
    <row r="31" spans="1:13" ht="15" customHeight="1">
      <c r="A31" s="11">
        <v>44252</v>
      </c>
      <c r="B31" s="3" t="s">
        <v>30</v>
      </c>
      <c r="C31" s="12" t="s">
        <v>19</v>
      </c>
      <c r="D31" s="12">
        <v>440</v>
      </c>
      <c r="E31" s="13">
        <v>1800</v>
      </c>
      <c r="F31" s="3" t="s">
        <v>13</v>
      </c>
      <c r="G31" s="14">
        <v>8</v>
      </c>
      <c r="H31" s="14">
        <v>9.5</v>
      </c>
      <c r="I31" s="14">
        <v>11</v>
      </c>
      <c r="J31" s="5">
        <f t="shared" si="9"/>
        <v>2700</v>
      </c>
      <c r="K31" s="14">
        <v>0</v>
      </c>
      <c r="L31" s="6">
        <f t="shared" si="10"/>
        <v>1.5</v>
      </c>
      <c r="M31" s="6">
        <f t="shared" si="11"/>
        <v>2700</v>
      </c>
    </row>
    <row r="32" spans="1:13" ht="15" customHeight="1">
      <c r="A32" s="11">
        <v>44252</v>
      </c>
      <c r="B32" s="3" t="s">
        <v>250</v>
      </c>
      <c r="C32" s="12" t="s">
        <v>19</v>
      </c>
      <c r="D32" s="12">
        <v>750</v>
      </c>
      <c r="E32" s="13">
        <v>1100</v>
      </c>
      <c r="F32" s="3" t="s">
        <v>13</v>
      </c>
      <c r="G32" s="14">
        <v>22.5</v>
      </c>
      <c r="H32" s="14">
        <v>25.5</v>
      </c>
      <c r="I32" s="14">
        <v>0</v>
      </c>
      <c r="J32" s="5">
        <f t="shared" si="9"/>
        <v>3300</v>
      </c>
      <c r="K32" s="14">
        <v>0</v>
      </c>
      <c r="L32" s="6">
        <f t="shared" si="10"/>
        <v>3</v>
      </c>
      <c r="M32" s="6">
        <f t="shared" si="11"/>
        <v>3300</v>
      </c>
    </row>
    <row r="33" spans="1:13" ht="15" customHeight="1">
      <c r="A33" s="11">
        <v>44251</v>
      </c>
      <c r="B33" s="3" t="s">
        <v>79</v>
      </c>
      <c r="C33" s="12" t="s">
        <v>19</v>
      </c>
      <c r="D33" s="12">
        <v>1900</v>
      </c>
      <c r="E33" s="13">
        <v>550</v>
      </c>
      <c r="F33" s="3" t="s">
        <v>13</v>
      </c>
      <c r="G33" s="14">
        <v>25</v>
      </c>
      <c r="H33" s="14">
        <v>30</v>
      </c>
      <c r="I33" s="14">
        <v>0</v>
      </c>
      <c r="J33" s="5">
        <f t="shared" si="9"/>
        <v>2750</v>
      </c>
      <c r="K33" s="14">
        <v>0</v>
      </c>
      <c r="L33" s="6">
        <f t="shared" si="10"/>
        <v>5</v>
      </c>
      <c r="M33" s="6">
        <f t="shared" si="11"/>
        <v>2750</v>
      </c>
    </row>
    <row r="34" spans="1:13" ht="15" customHeight="1">
      <c r="A34" s="11">
        <v>44251</v>
      </c>
      <c r="B34" s="3" t="s">
        <v>267</v>
      </c>
      <c r="C34" s="12" t="s">
        <v>19</v>
      </c>
      <c r="D34" s="12">
        <v>85</v>
      </c>
      <c r="E34" s="13">
        <v>11700</v>
      </c>
      <c r="F34" s="3" t="s">
        <v>13</v>
      </c>
      <c r="G34" s="14">
        <v>4</v>
      </c>
      <c r="H34" s="14">
        <v>4.5999999999999996</v>
      </c>
      <c r="I34" s="14">
        <v>0</v>
      </c>
      <c r="J34" s="5">
        <f t="shared" si="9"/>
        <v>7019.9999999999955</v>
      </c>
      <c r="K34" s="14">
        <v>0</v>
      </c>
      <c r="L34" s="6">
        <f t="shared" si="10"/>
        <v>0.59999999999999964</v>
      </c>
      <c r="M34" s="6">
        <f t="shared" si="11"/>
        <v>7019.9999999999955</v>
      </c>
    </row>
    <row r="35" spans="1:13" ht="15" customHeight="1">
      <c r="A35" s="11">
        <v>44250</v>
      </c>
      <c r="B35" s="3" t="s">
        <v>266</v>
      </c>
      <c r="C35" s="12" t="s">
        <v>19</v>
      </c>
      <c r="D35" s="12">
        <v>730</v>
      </c>
      <c r="E35" s="13">
        <v>3400</v>
      </c>
      <c r="F35" s="3" t="s">
        <v>13</v>
      </c>
      <c r="G35" s="14">
        <v>10.5</v>
      </c>
      <c r="H35" s="14">
        <v>12.5</v>
      </c>
      <c r="I35" s="14">
        <v>15.5</v>
      </c>
      <c r="J35" s="5">
        <f t="shared" si="9"/>
        <v>6800</v>
      </c>
      <c r="K35" s="14">
        <v>0</v>
      </c>
      <c r="L35" s="6">
        <f t="shared" si="10"/>
        <v>2</v>
      </c>
      <c r="M35" s="6">
        <f t="shared" si="11"/>
        <v>6800</v>
      </c>
    </row>
    <row r="36" spans="1:13" ht="15" customHeight="1">
      <c r="A36" s="11">
        <v>44249</v>
      </c>
      <c r="B36" s="3" t="s">
        <v>37</v>
      </c>
      <c r="C36" s="12" t="s">
        <v>19</v>
      </c>
      <c r="D36" s="12">
        <v>205</v>
      </c>
      <c r="E36" s="13">
        <v>6200</v>
      </c>
      <c r="F36" s="3" t="s">
        <v>13</v>
      </c>
      <c r="G36" s="14">
        <v>4</v>
      </c>
      <c r="H36" s="14">
        <v>4.5999999999999996</v>
      </c>
      <c r="I36" s="14">
        <v>0</v>
      </c>
      <c r="J36" s="5">
        <f t="shared" ref="J36:J38" si="12">(IF(F36="SELL",G36-H36,IF(F36="BUY",H36-G36)))*E36</f>
        <v>3719.9999999999977</v>
      </c>
      <c r="K36" s="14">
        <v>0</v>
      </c>
      <c r="L36" s="6">
        <f t="shared" ref="L36:L38" si="13">(K36+J36)/E36</f>
        <v>0.59999999999999964</v>
      </c>
      <c r="M36" s="6">
        <f t="shared" ref="M36:M38" si="14">L36*E36</f>
        <v>3719.9999999999977</v>
      </c>
    </row>
    <row r="37" spans="1:13" ht="15" customHeight="1">
      <c r="A37" s="11">
        <v>44246</v>
      </c>
      <c r="B37" s="3" t="s">
        <v>244</v>
      </c>
      <c r="C37" s="12" t="s">
        <v>19</v>
      </c>
      <c r="D37" s="12">
        <v>570</v>
      </c>
      <c r="E37" s="13">
        <v>1300</v>
      </c>
      <c r="F37" s="3" t="s">
        <v>13</v>
      </c>
      <c r="G37" s="14">
        <v>10.5</v>
      </c>
      <c r="H37" s="14">
        <v>12.5</v>
      </c>
      <c r="I37" s="14">
        <v>0</v>
      </c>
      <c r="J37" s="5">
        <f t="shared" si="12"/>
        <v>2600</v>
      </c>
      <c r="K37" s="14">
        <v>0</v>
      </c>
      <c r="L37" s="6">
        <f t="shared" si="13"/>
        <v>2</v>
      </c>
      <c r="M37" s="6">
        <f t="shared" si="14"/>
        <v>2600</v>
      </c>
    </row>
    <row r="38" spans="1:13" ht="15" customHeight="1">
      <c r="A38" s="11">
        <v>44246</v>
      </c>
      <c r="B38" s="3" t="s">
        <v>34</v>
      </c>
      <c r="C38" s="12" t="s">
        <v>19</v>
      </c>
      <c r="D38" s="12">
        <v>3000</v>
      </c>
      <c r="E38" s="13">
        <v>250</v>
      </c>
      <c r="F38" s="3" t="s">
        <v>13</v>
      </c>
      <c r="G38" s="14">
        <v>56</v>
      </c>
      <c r="H38" s="14">
        <v>62</v>
      </c>
      <c r="I38" s="14">
        <v>0</v>
      </c>
      <c r="J38" s="5">
        <f t="shared" si="12"/>
        <v>1500</v>
      </c>
      <c r="K38" s="14">
        <v>0</v>
      </c>
      <c r="L38" s="6">
        <f t="shared" si="13"/>
        <v>6</v>
      </c>
      <c r="M38" s="6">
        <f t="shared" si="14"/>
        <v>1500</v>
      </c>
    </row>
    <row r="39" spans="1:13" ht="15" customHeight="1">
      <c r="A39" s="11">
        <v>44245</v>
      </c>
      <c r="B39" s="3" t="s">
        <v>114</v>
      </c>
      <c r="C39" s="12" t="s">
        <v>19</v>
      </c>
      <c r="D39" s="12">
        <v>1020</v>
      </c>
      <c r="E39" s="13">
        <v>1200</v>
      </c>
      <c r="F39" s="3" t="s">
        <v>13</v>
      </c>
      <c r="G39" s="14">
        <v>17.5</v>
      </c>
      <c r="H39" s="14">
        <v>21.5</v>
      </c>
      <c r="I39" s="14">
        <v>0</v>
      </c>
      <c r="J39" s="5">
        <f t="shared" ref="J39" si="15">(IF(F39="SELL",G39-H39,IF(F39="BUY",H39-G39)))*E39</f>
        <v>4800</v>
      </c>
      <c r="K39" s="14">
        <v>0</v>
      </c>
      <c r="L39" s="6">
        <f t="shared" ref="L39" si="16">(K39+J39)/E39</f>
        <v>4</v>
      </c>
      <c r="M39" s="6">
        <f t="shared" ref="M39" si="17">L39*E39</f>
        <v>4800</v>
      </c>
    </row>
    <row r="40" spans="1:13" ht="15" customHeight="1">
      <c r="A40" s="11">
        <v>44245</v>
      </c>
      <c r="B40" s="3" t="s">
        <v>265</v>
      </c>
      <c r="C40" s="12" t="s">
        <v>19</v>
      </c>
      <c r="D40" s="12">
        <v>90</v>
      </c>
      <c r="E40" s="13">
        <v>7000</v>
      </c>
      <c r="F40" s="3" t="s">
        <v>13</v>
      </c>
      <c r="G40" s="14">
        <v>2.75</v>
      </c>
      <c r="H40" s="14">
        <v>3.25</v>
      </c>
      <c r="I40" s="14">
        <v>4</v>
      </c>
      <c r="J40" s="5">
        <f t="shared" ref="J40" si="18">(IF(F40="SELL",G40-H40,IF(F40="BUY",H40-G40)))*E40</f>
        <v>3500</v>
      </c>
      <c r="K40" s="14">
        <v>0</v>
      </c>
      <c r="L40" s="6">
        <f t="shared" ref="L40" si="19">(K40+J40)/E40</f>
        <v>0.5</v>
      </c>
      <c r="M40" s="6">
        <f t="shared" ref="M40" si="20">L40*E40</f>
        <v>3500</v>
      </c>
    </row>
    <row r="41" spans="1:13" ht="15" customHeight="1">
      <c r="A41" s="11">
        <v>44245</v>
      </c>
      <c r="B41" s="3" t="s">
        <v>264</v>
      </c>
      <c r="C41" s="12" t="s">
        <v>19</v>
      </c>
      <c r="D41" s="12">
        <v>590</v>
      </c>
      <c r="E41" s="13">
        <v>1375</v>
      </c>
      <c r="F41" s="3" t="s">
        <v>13</v>
      </c>
      <c r="G41" s="14">
        <v>11</v>
      </c>
      <c r="H41" s="14">
        <v>14</v>
      </c>
      <c r="I41" s="14">
        <v>17</v>
      </c>
      <c r="J41" s="5">
        <f t="shared" ref="J41" si="21">(IF(F41="SELL",G41-H41,IF(F41="BUY",H41-G41)))*E41</f>
        <v>4125</v>
      </c>
      <c r="K41" s="14">
        <v>0</v>
      </c>
      <c r="L41" s="6">
        <f t="shared" ref="L41" si="22">(K41+J41)/E41</f>
        <v>3</v>
      </c>
      <c r="M41" s="6">
        <f t="shared" ref="M41" si="23">L41*E41</f>
        <v>4125</v>
      </c>
    </row>
    <row r="42" spans="1:13" ht="15" customHeight="1">
      <c r="A42" s="11">
        <v>44244</v>
      </c>
      <c r="B42" s="3" t="s">
        <v>86</v>
      </c>
      <c r="C42" s="12" t="s">
        <v>18</v>
      </c>
      <c r="D42" s="12">
        <v>310</v>
      </c>
      <c r="E42" s="13">
        <v>7000</v>
      </c>
      <c r="F42" s="3" t="s">
        <v>13</v>
      </c>
      <c r="G42" s="14">
        <v>5.0999999999999996</v>
      </c>
      <c r="H42" s="14">
        <v>0</v>
      </c>
      <c r="I42" s="14">
        <v>0</v>
      </c>
      <c r="J42" s="5">
        <v>0</v>
      </c>
      <c r="K42" s="14">
        <v>0</v>
      </c>
      <c r="L42" s="6">
        <f t="shared" ref="L42" si="24">(K42+J42)/E42</f>
        <v>0</v>
      </c>
      <c r="M42" s="6">
        <f t="shared" ref="M42" si="25">L42*E42</f>
        <v>0</v>
      </c>
    </row>
    <row r="43" spans="1:13" ht="18" customHeight="1">
      <c r="A43" s="11">
        <v>44244</v>
      </c>
      <c r="B43" s="3" t="s">
        <v>36</v>
      </c>
      <c r="C43" s="12" t="s">
        <v>19</v>
      </c>
      <c r="D43" s="12">
        <v>1050</v>
      </c>
      <c r="E43" s="13">
        <v>1000</v>
      </c>
      <c r="F43" s="3" t="s">
        <v>13</v>
      </c>
      <c r="G43" s="14">
        <v>22</v>
      </c>
      <c r="H43" s="14">
        <v>18</v>
      </c>
      <c r="I43" s="14">
        <v>0</v>
      </c>
      <c r="J43" s="5">
        <f t="shared" ref="J43:J52" si="26">(IF(F43="SELL",G43-H43,IF(F43="BUY",H43-G43)))*E43</f>
        <v>-4000</v>
      </c>
      <c r="K43" s="14">
        <v>0</v>
      </c>
      <c r="L43" s="6">
        <f t="shared" ref="L43:L52" si="27">(K43+J43)/E43</f>
        <v>-4</v>
      </c>
      <c r="M43" s="6">
        <f t="shared" ref="M43:M52" si="28">L43*E43</f>
        <v>-4000</v>
      </c>
    </row>
    <row r="44" spans="1:13" ht="18" customHeight="1">
      <c r="A44" s="11">
        <v>44244</v>
      </c>
      <c r="B44" s="3" t="s">
        <v>247</v>
      </c>
      <c r="C44" s="12" t="s">
        <v>19</v>
      </c>
      <c r="D44" s="12">
        <v>780</v>
      </c>
      <c r="E44" s="13">
        <v>1200</v>
      </c>
      <c r="F44" s="3" t="s">
        <v>13</v>
      </c>
      <c r="G44" s="14">
        <v>19</v>
      </c>
      <c r="H44" s="14">
        <v>22</v>
      </c>
      <c r="I44" s="14">
        <v>0</v>
      </c>
      <c r="J44" s="5">
        <f t="shared" si="26"/>
        <v>3600</v>
      </c>
      <c r="K44" s="14">
        <v>0</v>
      </c>
      <c r="L44" s="6">
        <f t="shared" si="27"/>
        <v>3</v>
      </c>
      <c r="M44" s="6">
        <f t="shared" si="28"/>
        <v>3600</v>
      </c>
    </row>
    <row r="45" spans="1:13" ht="18" customHeight="1">
      <c r="A45" s="11">
        <v>44243</v>
      </c>
      <c r="B45" s="3" t="s">
        <v>90</v>
      </c>
      <c r="C45" s="12" t="s">
        <v>19</v>
      </c>
      <c r="D45" s="12">
        <v>8000</v>
      </c>
      <c r="E45" s="13">
        <v>100</v>
      </c>
      <c r="F45" s="3" t="s">
        <v>13</v>
      </c>
      <c r="G45" s="14">
        <v>120</v>
      </c>
      <c r="H45" s="14">
        <v>90</v>
      </c>
      <c r="I45" s="14">
        <v>0</v>
      </c>
      <c r="J45" s="5">
        <f t="shared" si="26"/>
        <v>-3000</v>
      </c>
      <c r="K45" s="14">
        <v>0</v>
      </c>
      <c r="L45" s="6">
        <f t="shared" si="27"/>
        <v>-30</v>
      </c>
      <c r="M45" s="6">
        <f t="shared" si="28"/>
        <v>-3000</v>
      </c>
    </row>
    <row r="46" spans="1:13" ht="18" customHeight="1">
      <c r="A46" s="11">
        <v>44243</v>
      </c>
      <c r="B46" s="3" t="s">
        <v>71</v>
      </c>
      <c r="C46" s="12" t="s">
        <v>19</v>
      </c>
      <c r="D46" s="12">
        <v>310</v>
      </c>
      <c r="E46" s="13">
        <v>4300</v>
      </c>
      <c r="F46" s="3" t="s">
        <v>13</v>
      </c>
      <c r="G46" s="14">
        <v>7</v>
      </c>
      <c r="H46" s="14">
        <v>4.9000000000000004</v>
      </c>
      <c r="I46" s="14">
        <v>0</v>
      </c>
      <c r="J46" s="5">
        <f t="shared" si="26"/>
        <v>-9029.9999999999982</v>
      </c>
      <c r="K46" s="14">
        <v>0</v>
      </c>
      <c r="L46" s="6">
        <f t="shared" si="27"/>
        <v>-2.0999999999999996</v>
      </c>
      <c r="M46" s="6">
        <f t="shared" si="28"/>
        <v>-9029.9999999999982</v>
      </c>
    </row>
    <row r="47" spans="1:13" ht="18" customHeight="1">
      <c r="A47" s="11">
        <v>44242</v>
      </c>
      <c r="B47" s="3" t="s">
        <v>261</v>
      </c>
      <c r="C47" s="12" t="s">
        <v>19</v>
      </c>
      <c r="D47" s="12">
        <v>420</v>
      </c>
      <c r="E47" s="13">
        <v>3000</v>
      </c>
      <c r="F47" s="3" t="s">
        <v>13</v>
      </c>
      <c r="G47" s="14">
        <v>8</v>
      </c>
      <c r="H47" s="14">
        <v>9</v>
      </c>
      <c r="I47" s="14">
        <v>0</v>
      </c>
      <c r="J47" s="5">
        <f t="shared" si="26"/>
        <v>3000</v>
      </c>
      <c r="K47" s="14">
        <v>0</v>
      </c>
      <c r="L47" s="6">
        <f t="shared" si="27"/>
        <v>1</v>
      </c>
      <c r="M47" s="6">
        <f t="shared" si="28"/>
        <v>3000</v>
      </c>
    </row>
    <row r="48" spans="1:13" ht="18" customHeight="1">
      <c r="A48" s="11">
        <v>44242</v>
      </c>
      <c r="B48" s="3" t="s">
        <v>76</v>
      </c>
      <c r="C48" s="12" t="s">
        <v>19</v>
      </c>
      <c r="D48" s="12">
        <v>1520</v>
      </c>
      <c r="E48" s="13">
        <v>800</v>
      </c>
      <c r="F48" s="3" t="s">
        <v>13</v>
      </c>
      <c r="G48" s="14">
        <v>54</v>
      </c>
      <c r="H48" s="14">
        <v>60</v>
      </c>
      <c r="I48" s="14">
        <v>0</v>
      </c>
      <c r="J48" s="5">
        <f t="shared" si="26"/>
        <v>4800</v>
      </c>
      <c r="K48" s="14">
        <v>0</v>
      </c>
      <c r="L48" s="6">
        <f t="shared" si="27"/>
        <v>6</v>
      </c>
      <c r="M48" s="6">
        <f t="shared" si="28"/>
        <v>4800</v>
      </c>
    </row>
    <row r="49" spans="1:13" ht="18" customHeight="1">
      <c r="A49" s="11">
        <v>44242</v>
      </c>
      <c r="B49" s="3" t="s">
        <v>247</v>
      </c>
      <c r="C49" s="12" t="s">
        <v>19</v>
      </c>
      <c r="D49" s="12">
        <v>780</v>
      </c>
      <c r="E49" s="13">
        <v>1200</v>
      </c>
      <c r="F49" s="3" t="s">
        <v>13</v>
      </c>
      <c r="G49" s="14">
        <v>15</v>
      </c>
      <c r="H49" s="14">
        <v>18</v>
      </c>
      <c r="I49" s="14">
        <v>0</v>
      </c>
      <c r="J49" s="5">
        <f t="shared" si="26"/>
        <v>3600</v>
      </c>
      <c r="K49" s="14">
        <v>0</v>
      </c>
      <c r="L49" s="6">
        <f t="shared" si="27"/>
        <v>3</v>
      </c>
      <c r="M49" s="6">
        <f t="shared" si="28"/>
        <v>3600</v>
      </c>
    </row>
    <row r="50" spans="1:13" ht="18" customHeight="1">
      <c r="A50" s="11">
        <v>44239</v>
      </c>
      <c r="B50" s="3" t="s">
        <v>261</v>
      </c>
      <c r="C50" s="12" t="s">
        <v>19</v>
      </c>
      <c r="D50" s="12">
        <v>410</v>
      </c>
      <c r="E50" s="13">
        <v>3000</v>
      </c>
      <c r="F50" s="3" t="s">
        <v>13</v>
      </c>
      <c r="G50" s="14">
        <v>7.8</v>
      </c>
      <c r="H50" s="14">
        <v>8.8000000000000007</v>
      </c>
      <c r="I50" s="14">
        <v>0</v>
      </c>
      <c r="J50" s="5">
        <f t="shared" si="26"/>
        <v>3000.0000000000027</v>
      </c>
      <c r="K50" s="14">
        <v>0</v>
      </c>
      <c r="L50" s="6">
        <f t="shared" si="27"/>
        <v>1.0000000000000009</v>
      </c>
      <c r="M50" s="6">
        <f t="shared" si="28"/>
        <v>3000.0000000000027</v>
      </c>
    </row>
    <row r="51" spans="1:13" ht="18" customHeight="1">
      <c r="A51" s="11">
        <v>44239</v>
      </c>
      <c r="B51" s="3" t="s">
        <v>263</v>
      </c>
      <c r="C51" s="12" t="s">
        <v>19</v>
      </c>
      <c r="D51" s="12">
        <v>1080</v>
      </c>
      <c r="E51" s="13">
        <v>900</v>
      </c>
      <c r="F51" s="3" t="s">
        <v>13</v>
      </c>
      <c r="G51" s="14">
        <v>37</v>
      </c>
      <c r="H51" s="14">
        <v>41</v>
      </c>
      <c r="I51" s="14">
        <v>0</v>
      </c>
      <c r="J51" s="5">
        <f t="shared" si="26"/>
        <v>3600</v>
      </c>
      <c r="K51" s="14">
        <v>0</v>
      </c>
      <c r="L51" s="6">
        <f t="shared" si="27"/>
        <v>4</v>
      </c>
      <c r="M51" s="6">
        <f t="shared" si="28"/>
        <v>3600</v>
      </c>
    </row>
    <row r="52" spans="1:13" ht="18" customHeight="1">
      <c r="A52" s="11">
        <v>44239</v>
      </c>
      <c r="B52" s="3" t="s">
        <v>22</v>
      </c>
      <c r="C52" s="12" t="s">
        <v>19</v>
      </c>
      <c r="D52" s="12">
        <v>1820</v>
      </c>
      <c r="E52" s="13">
        <v>500</v>
      </c>
      <c r="F52" s="3" t="s">
        <v>13</v>
      </c>
      <c r="G52" s="14">
        <v>45</v>
      </c>
      <c r="H52" s="14">
        <v>51</v>
      </c>
      <c r="I52" s="14">
        <v>0</v>
      </c>
      <c r="J52" s="5">
        <f t="shared" si="26"/>
        <v>3000</v>
      </c>
      <c r="K52" s="14">
        <v>0</v>
      </c>
      <c r="L52" s="6">
        <f t="shared" si="27"/>
        <v>6</v>
      </c>
      <c r="M52" s="6">
        <f t="shared" si="28"/>
        <v>3000</v>
      </c>
    </row>
    <row r="53" spans="1:13" ht="18" customHeight="1">
      <c r="A53" s="11">
        <v>44238</v>
      </c>
      <c r="B53" s="3" t="s">
        <v>260</v>
      </c>
      <c r="C53" s="12" t="s">
        <v>19</v>
      </c>
      <c r="D53" s="12">
        <v>185</v>
      </c>
      <c r="E53" s="13">
        <v>750</v>
      </c>
      <c r="F53" s="3" t="s">
        <v>13</v>
      </c>
      <c r="G53" s="14">
        <v>8</v>
      </c>
      <c r="H53" s="14">
        <v>8.6</v>
      </c>
      <c r="I53" s="14">
        <v>9.5</v>
      </c>
      <c r="J53" s="5">
        <f t="shared" ref="J53" si="29">(IF(F53="SELL",G53-H53,IF(F53="BUY",H53-G53)))*E53</f>
        <v>449.99999999999972</v>
      </c>
      <c r="K53" s="14">
        <v>6300</v>
      </c>
      <c r="L53" s="6">
        <f t="shared" ref="L53" si="30">(K53+J53)/E53</f>
        <v>9</v>
      </c>
      <c r="M53" s="6">
        <f t="shared" ref="M53" si="31">L53*E53</f>
        <v>6750</v>
      </c>
    </row>
    <row r="54" spans="1:13" ht="18" customHeight="1">
      <c r="A54" s="11">
        <v>44237</v>
      </c>
      <c r="B54" s="3" t="s">
        <v>262</v>
      </c>
      <c r="C54" s="12" t="s">
        <v>19</v>
      </c>
      <c r="D54" s="12">
        <v>490</v>
      </c>
      <c r="E54" s="13">
        <v>2500</v>
      </c>
      <c r="F54" s="3" t="s">
        <v>13</v>
      </c>
      <c r="G54" s="14">
        <v>16</v>
      </c>
      <c r="H54" s="14">
        <v>18.5</v>
      </c>
      <c r="I54" s="14">
        <v>0</v>
      </c>
      <c r="J54" s="5">
        <f t="shared" ref="J54" si="32">(IF(F54="SELL",G54-H54,IF(F54="BUY",H54-G54)))*E54</f>
        <v>6250</v>
      </c>
      <c r="K54" s="14">
        <v>0</v>
      </c>
      <c r="L54" s="6">
        <f t="shared" ref="L54" si="33">(K54+J54)/E54</f>
        <v>2.5</v>
      </c>
      <c r="M54" s="6">
        <f t="shared" ref="M54" si="34">L54*E54</f>
        <v>6250</v>
      </c>
    </row>
    <row r="55" spans="1:13" ht="18" customHeight="1">
      <c r="A55" s="11">
        <v>44237</v>
      </c>
      <c r="B55" s="3" t="s">
        <v>261</v>
      </c>
      <c r="C55" s="12" t="s">
        <v>18</v>
      </c>
      <c r="D55" s="12">
        <v>380</v>
      </c>
      <c r="E55" s="13">
        <v>3000</v>
      </c>
      <c r="F55" s="3" t="s">
        <v>13</v>
      </c>
      <c r="G55" s="14">
        <v>10.5</v>
      </c>
      <c r="H55" s="14">
        <v>10</v>
      </c>
      <c r="I55" s="14">
        <v>0</v>
      </c>
      <c r="J55" s="5">
        <f t="shared" ref="J55" si="35">(IF(F55="SELL",G55-H55,IF(F55="BUY",H55-G55)))*E55</f>
        <v>-1500</v>
      </c>
      <c r="K55" s="14">
        <v>0</v>
      </c>
      <c r="L55" s="6">
        <f t="shared" ref="L55" si="36">(K55+J55)/E55</f>
        <v>-0.5</v>
      </c>
      <c r="M55" s="6">
        <f t="shared" ref="M55" si="37">L55*E55</f>
        <v>-1500</v>
      </c>
    </row>
    <row r="56" spans="1:13" ht="18" customHeight="1">
      <c r="A56" s="11">
        <v>44237</v>
      </c>
      <c r="B56" s="3" t="s">
        <v>253</v>
      </c>
      <c r="C56" s="12" t="s">
        <v>19</v>
      </c>
      <c r="D56" s="12">
        <v>235</v>
      </c>
      <c r="E56" s="13">
        <v>3100</v>
      </c>
      <c r="F56" s="3" t="s">
        <v>13</v>
      </c>
      <c r="G56" s="14">
        <v>14.5</v>
      </c>
      <c r="H56" s="14">
        <v>13</v>
      </c>
      <c r="I56" s="14">
        <v>0</v>
      </c>
      <c r="J56" s="5">
        <f t="shared" ref="J56:J64" si="38">(IF(F56="SELL",G56-H56,IF(F56="BUY",H56-G56)))*E56</f>
        <v>-4650</v>
      </c>
      <c r="K56" s="14">
        <v>0</v>
      </c>
      <c r="L56" s="6">
        <f t="shared" ref="L56:L64" si="39">(K56+J56)/E56</f>
        <v>-1.5</v>
      </c>
      <c r="M56" s="6">
        <f t="shared" ref="M56:M64" si="40">L56*E56</f>
        <v>-4650</v>
      </c>
    </row>
    <row r="57" spans="1:13" ht="18" customHeight="1">
      <c r="A57" s="11">
        <v>44237</v>
      </c>
      <c r="B57" s="3" t="s">
        <v>260</v>
      </c>
      <c r="C57" s="12" t="s">
        <v>19</v>
      </c>
      <c r="D57" s="12">
        <v>175</v>
      </c>
      <c r="E57" s="13">
        <v>7000</v>
      </c>
      <c r="F57" s="3" t="s">
        <v>13</v>
      </c>
      <c r="G57" s="14">
        <v>7</v>
      </c>
      <c r="H57" s="14">
        <v>7.5</v>
      </c>
      <c r="I57" s="14">
        <v>8.5</v>
      </c>
      <c r="J57" s="5">
        <f t="shared" si="38"/>
        <v>3500</v>
      </c>
      <c r="K57" s="14">
        <v>3500</v>
      </c>
      <c r="L57" s="6">
        <f t="shared" si="39"/>
        <v>1</v>
      </c>
      <c r="M57" s="6">
        <f t="shared" si="40"/>
        <v>7000</v>
      </c>
    </row>
    <row r="58" spans="1:13" ht="18" customHeight="1">
      <c r="A58" s="11">
        <v>44236</v>
      </c>
      <c r="B58" s="3" t="s">
        <v>93</v>
      </c>
      <c r="C58" s="12" t="s">
        <v>19</v>
      </c>
      <c r="D58" s="12">
        <v>2820</v>
      </c>
      <c r="E58" s="13">
        <v>300</v>
      </c>
      <c r="F58" s="3" t="s">
        <v>13</v>
      </c>
      <c r="G58" s="14">
        <v>65</v>
      </c>
      <c r="H58" s="14">
        <v>55</v>
      </c>
      <c r="I58" s="14">
        <v>0</v>
      </c>
      <c r="J58" s="5">
        <f t="shared" si="38"/>
        <v>-3000</v>
      </c>
      <c r="K58" s="14">
        <v>0</v>
      </c>
      <c r="L58" s="6">
        <f t="shared" si="39"/>
        <v>-10</v>
      </c>
      <c r="M58" s="6">
        <f t="shared" si="40"/>
        <v>-3000</v>
      </c>
    </row>
    <row r="59" spans="1:13" ht="18" customHeight="1">
      <c r="A59" s="11">
        <v>44236</v>
      </c>
      <c r="B59" s="3" t="s">
        <v>64</v>
      </c>
      <c r="C59" s="12" t="s">
        <v>19</v>
      </c>
      <c r="D59" s="12">
        <v>330</v>
      </c>
      <c r="E59" s="13">
        <v>3300</v>
      </c>
      <c r="F59" s="3" t="s">
        <v>13</v>
      </c>
      <c r="G59" s="14">
        <v>14.5</v>
      </c>
      <c r="H59" s="14">
        <v>0</v>
      </c>
      <c r="I59" s="14">
        <v>0</v>
      </c>
      <c r="J59" s="5">
        <v>0</v>
      </c>
      <c r="K59" s="14">
        <v>0</v>
      </c>
      <c r="L59" s="6">
        <f t="shared" si="39"/>
        <v>0</v>
      </c>
      <c r="M59" s="6">
        <f t="shared" si="40"/>
        <v>0</v>
      </c>
    </row>
    <row r="60" spans="1:13" ht="18" customHeight="1">
      <c r="A60" s="11">
        <v>44236</v>
      </c>
      <c r="B60" s="3" t="s">
        <v>59</v>
      </c>
      <c r="C60" s="12" t="s">
        <v>19</v>
      </c>
      <c r="D60" s="12">
        <v>350</v>
      </c>
      <c r="E60" s="13">
        <v>5700</v>
      </c>
      <c r="F60" s="3" t="s">
        <v>13</v>
      </c>
      <c r="G60" s="14">
        <v>13.5</v>
      </c>
      <c r="H60" s="14">
        <v>15.45</v>
      </c>
      <c r="I60" s="14">
        <v>0</v>
      </c>
      <c r="J60" s="5">
        <f t="shared" si="38"/>
        <v>11114.999999999996</v>
      </c>
      <c r="K60" s="14">
        <v>0</v>
      </c>
      <c r="L60" s="6">
        <f t="shared" si="39"/>
        <v>1.9499999999999993</v>
      </c>
      <c r="M60" s="6">
        <f t="shared" si="40"/>
        <v>11114.999999999996</v>
      </c>
    </row>
    <row r="61" spans="1:13" ht="18" customHeight="1">
      <c r="A61" s="11">
        <v>44235</v>
      </c>
      <c r="B61" s="3" t="s">
        <v>144</v>
      </c>
      <c r="C61" s="12" t="s">
        <v>19</v>
      </c>
      <c r="D61" s="12">
        <v>1240</v>
      </c>
      <c r="E61" s="13">
        <v>950</v>
      </c>
      <c r="F61" s="3" t="s">
        <v>13</v>
      </c>
      <c r="G61" s="14">
        <v>42</v>
      </c>
      <c r="H61" s="14">
        <v>46</v>
      </c>
      <c r="I61" s="14">
        <v>0</v>
      </c>
      <c r="J61" s="5">
        <f t="shared" si="38"/>
        <v>3800</v>
      </c>
      <c r="K61" s="14">
        <v>0</v>
      </c>
      <c r="L61" s="6">
        <f t="shared" si="39"/>
        <v>4</v>
      </c>
      <c r="M61" s="6">
        <f t="shared" si="40"/>
        <v>3800</v>
      </c>
    </row>
    <row r="62" spans="1:13" ht="18" customHeight="1">
      <c r="A62" s="11">
        <v>44235</v>
      </c>
      <c r="B62" s="3" t="s">
        <v>251</v>
      </c>
      <c r="C62" s="12" t="s">
        <v>19</v>
      </c>
      <c r="D62" s="12">
        <v>1560</v>
      </c>
      <c r="E62" s="13">
        <v>407</v>
      </c>
      <c r="F62" s="3" t="s">
        <v>13</v>
      </c>
      <c r="G62" s="14">
        <v>61</v>
      </c>
      <c r="H62" s="14">
        <v>68</v>
      </c>
      <c r="I62" s="14">
        <v>0</v>
      </c>
      <c r="J62" s="5">
        <f t="shared" si="38"/>
        <v>2849</v>
      </c>
      <c r="K62" s="14">
        <v>0</v>
      </c>
      <c r="L62" s="6">
        <f t="shared" si="39"/>
        <v>7</v>
      </c>
      <c r="M62" s="6">
        <f t="shared" si="40"/>
        <v>2849</v>
      </c>
    </row>
    <row r="63" spans="1:13" ht="18" customHeight="1">
      <c r="A63" s="11">
        <v>44235</v>
      </c>
      <c r="B63" s="3" t="s">
        <v>59</v>
      </c>
      <c r="C63" s="12" t="s">
        <v>19</v>
      </c>
      <c r="D63" s="12">
        <v>395</v>
      </c>
      <c r="E63" s="13">
        <v>5700</v>
      </c>
      <c r="F63" s="3" t="s">
        <v>13</v>
      </c>
      <c r="G63" s="14">
        <v>14</v>
      </c>
      <c r="H63" s="14">
        <v>15.95</v>
      </c>
      <c r="I63" s="14">
        <v>0</v>
      </c>
      <c r="J63" s="5">
        <f t="shared" si="38"/>
        <v>11114.999999999996</v>
      </c>
      <c r="K63" s="14">
        <v>0</v>
      </c>
      <c r="L63" s="6">
        <f t="shared" si="39"/>
        <v>1.9499999999999993</v>
      </c>
      <c r="M63" s="6">
        <f t="shared" si="40"/>
        <v>11114.999999999996</v>
      </c>
    </row>
    <row r="64" spans="1:13" ht="18" customHeight="1">
      <c r="A64" s="11">
        <v>44232</v>
      </c>
      <c r="B64" s="3" t="s">
        <v>259</v>
      </c>
      <c r="C64" s="12" t="s">
        <v>19</v>
      </c>
      <c r="D64" s="12">
        <v>1540</v>
      </c>
      <c r="E64" s="13">
        <v>550</v>
      </c>
      <c r="F64" s="3" t="s">
        <v>13</v>
      </c>
      <c r="G64" s="14">
        <v>30</v>
      </c>
      <c r="H64" s="14">
        <v>36</v>
      </c>
      <c r="I64" s="14">
        <v>0</v>
      </c>
      <c r="J64" s="5">
        <f t="shared" si="38"/>
        <v>3300</v>
      </c>
      <c r="K64" s="14">
        <v>0</v>
      </c>
      <c r="L64" s="6">
        <f t="shared" si="39"/>
        <v>6</v>
      </c>
      <c r="M64" s="6">
        <f t="shared" si="40"/>
        <v>3300</v>
      </c>
    </row>
    <row r="65" spans="1:13" ht="18" customHeight="1">
      <c r="A65" s="11">
        <v>44232</v>
      </c>
      <c r="B65" s="3" t="s">
        <v>258</v>
      </c>
      <c r="C65" s="12" t="s">
        <v>19</v>
      </c>
      <c r="D65" s="12">
        <v>240</v>
      </c>
      <c r="E65" s="13">
        <v>3100</v>
      </c>
      <c r="F65" s="3" t="s">
        <v>13</v>
      </c>
      <c r="G65" s="14">
        <v>8.5</v>
      </c>
      <c r="H65" s="14">
        <v>9.5</v>
      </c>
      <c r="I65" s="14">
        <v>10.9</v>
      </c>
      <c r="J65" s="5">
        <f t="shared" ref="J65" si="41">(IF(F65="SELL",G65-H65,IF(F65="BUY",H65-G65)))*E65</f>
        <v>3100</v>
      </c>
      <c r="K65" s="14">
        <v>0</v>
      </c>
      <c r="L65" s="6">
        <f t="shared" ref="L65" si="42">(K65+J65)/E65</f>
        <v>1</v>
      </c>
      <c r="M65" s="6">
        <f t="shared" ref="M65" si="43">L65*E65</f>
        <v>3100</v>
      </c>
    </row>
    <row r="66" spans="1:13" ht="18" customHeight="1">
      <c r="A66" s="11">
        <v>44232</v>
      </c>
      <c r="B66" s="3" t="s">
        <v>257</v>
      </c>
      <c r="C66" s="12" t="s">
        <v>19</v>
      </c>
      <c r="D66" s="12">
        <v>980</v>
      </c>
      <c r="E66" s="13">
        <v>650</v>
      </c>
      <c r="F66" s="3" t="s">
        <v>13</v>
      </c>
      <c r="G66" s="14">
        <v>41.5</v>
      </c>
      <c r="H66" s="14">
        <v>36</v>
      </c>
      <c r="I66" s="14">
        <v>0</v>
      </c>
      <c r="J66" s="5">
        <f t="shared" ref="J66" si="44">(IF(F66="SELL",G66-H66,IF(F66="BUY",H66-G66)))*E66</f>
        <v>-3575</v>
      </c>
      <c r="K66" s="14">
        <v>0</v>
      </c>
      <c r="L66" s="6">
        <f t="shared" ref="L66" si="45">(K66+J66)/E66</f>
        <v>-5.5</v>
      </c>
      <c r="M66" s="6">
        <f t="shared" ref="M66" si="46">L66*E66</f>
        <v>-3575</v>
      </c>
    </row>
    <row r="67" spans="1:13" ht="18" customHeight="1">
      <c r="A67" s="11">
        <v>44231</v>
      </c>
      <c r="B67" s="3" t="s">
        <v>64</v>
      </c>
      <c r="C67" s="12" t="s">
        <v>19</v>
      </c>
      <c r="D67" s="12">
        <v>320</v>
      </c>
      <c r="E67" s="13">
        <v>3300</v>
      </c>
      <c r="F67" s="3" t="s">
        <v>13</v>
      </c>
      <c r="G67" s="14">
        <v>15</v>
      </c>
      <c r="H67" s="14">
        <v>17</v>
      </c>
      <c r="I67" s="14">
        <v>0</v>
      </c>
      <c r="J67" s="5">
        <f t="shared" ref="J67" si="47">(IF(F67="SELL",G67-H67,IF(F67="BUY",H67-G67)))*E67</f>
        <v>6600</v>
      </c>
      <c r="K67" s="14">
        <v>0</v>
      </c>
      <c r="L67" s="6">
        <f t="shared" ref="L67" si="48">(K67+J67)/E67</f>
        <v>2</v>
      </c>
      <c r="M67" s="6">
        <f t="shared" ref="M67" si="49">L67*E67</f>
        <v>6600</v>
      </c>
    </row>
    <row r="68" spans="1:13" ht="18" customHeight="1">
      <c r="A68" s="11">
        <v>44231</v>
      </c>
      <c r="B68" s="3" t="s">
        <v>256</v>
      </c>
      <c r="C68" s="12" t="s">
        <v>19</v>
      </c>
      <c r="D68" s="12">
        <v>1560</v>
      </c>
      <c r="E68" s="13">
        <v>575</v>
      </c>
      <c r="F68" s="3" t="s">
        <v>13</v>
      </c>
      <c r="G68" s="14">
        <v>44</v>
      </c>
      <c r="H68" s="14">
        <v>34</v>
      </c>
      <c r="I68" s="14">
        <v>0</v>
      </c>
      <c r="J68" s="5">
        <f t="shared" ref="J68" si="50">(IF(F68="SELL",G68-H68,IF(F68="BUY",H68-G68)))*E68</f>
        <v>-5750</v>
      </c>
      <c r="K68" s="14">
        <v>0</v>
      </c>
      <c r="L68" s="6">
        <f t="shared" ref="L68" si="51">(K68+J68)/E68</f>
        <v>-10</v>
      </c>
      <c r="M68" s="6">
        <f t="shared" ref="M68" si="52">L68*E68</f>
        <v>-5750</v>
      </c>
    </row>
    <row r="69" spans="1:13" ht="18" customHeight="1">
      <c r="A69" s="11">
        <v>44231</v>
      </c>
      <c r="B69" s="3" t="s">
        <v>255</v>
      </c>
      <c r="C69" s="12" t="s">
        <v>19</v>
      </c>
      <c r="D69" s="12">
        <v>1900</v>
      </c>
      <c r="E69" s="13">
        <v>400</v>
      </c>
      <c r="F69" s="3" t="s">
        <v>13</v>
      </c>
      <c r="G69" s="14">
        <v>58</v>
      </c>
      <c r="H69" s="14">
        <v>64</v>
      </c>
      <c r="I69" s="14">
        <v>70</v>
      </c>
      <c r="J69" s="5">
        <f t="shared" ref="J69" si="53">(IF(F69="SELL",G69-H69,IF(F69="BUY",H69-G69)))*E69</f>
        <v>2400</v>
      </c>
      <c r="K69" s="14">
        <v>0</v>
      </c>
      <c r="L69" s="6">
        <f t="shared" ref="L69" si="54">(K69+J69)/E69</f>
        <v>6</v>
      </c>
      <c r="M69" s="6">
        <f t="shared" ref="M69" si="55">L69*E69</f>
        <v>2400</v>
      </c>
    </row>
    <row r="70" spans="1:13" ht="18" customHeight="1">
      <c r="A70" s="11">
        <v>44230</v>
      </c>
      <c r="B70" s="3" t="s">
        <v>253</v>
      </c>
      <c r="C70" s="12" t="s">
        <v>19</v>
      </c>
      <c r="D70" s="12">
        <v>220</v>
      </c>
      <c r="E70" s="13">
        <v>3100</v>
      </c>
      <c r="F70" s="3" t="s">
        <v>13</v>
      </c>
      <c r="G70" s="14">
        <v>15.5</v>
      </c>
      <c r="H70" s="14">
        <v>17.5</v>
      </c>
      <c r="I70" s="14">
        <v>0</v>
      </c>
      <c r="J70" s="5">
        <f t="shared" ref="J70" si="56">(IF(F70="SELL",G70-H70,IF(F70="BUY",H70-G70)))*E70</f>
        <v>6200</v>
      </c>
      <c r="K70" s="14">
        <v>0</v>
      </c>
      <c r="L70" s="6">
        <f t="shared" ref="L70" si="57">(K70+J70)/E70</f>
        <v>2</v>
      </c>
      <c r="M70" s="6">
        <f t="shared" ref="M70" si="58">L70*E70</f>
        <v>6200</v>
      </c>
    </row>
    <row r="71" spans="1:13" ht="18" customHeight="1">
      <c r="A71" s="11">
        <v>44230</v>
      </c>
      <c r="B71" s="3" t="s">
        <v>56</v>
      </c>
      <c r="C71" s="12" t="s">
        <v>19</v>
      </c>
      <c r="D71" s="12">
        <v>630</v>
      </c>
      <c r="E71" s="13">
        <v>1851</v>
      </c>
      <c r="F71" s="3" t="s">
        <v>13</v>
      </c>
      <c r="G71" s="14">
        <v>24.15</v>
      </c>
      <c r="H71" s="14">
        <v>27</v>
      </c>
      <c r="I71" s="14">
        <v>0</v>
      </c>
      <c r="J71" s="5">
        <f t="shared" ref="J71" si="59">(IF(F71="SELL",G71-H71,IF(F71="BUY",H71-G71)))*E71</f>
        <v>5275.3500000000022</v>
      </c>
      <c r="K71" s="14">
        <v>0</v>
      </c>
      <c r="L71" s="6">
        <f t="shared" ref="L71" si="60">(K71+J71)/E71</f>
        <v>2.850000000000001</v>
      </c>
      <c r="M71" s="6">
        <f t="shared" ref="M71" si="61">L71*E71</f>
        <v>5275.3500000000022</v>
      </c>
    </row>
    <row r="72" spans="1:13" ht="18" customHeight="1">
      <c r="A72" s="11">
        <v>44229</v>
      </c>
      <c r="B72" s="3" t="s">
        <v>254</v>
      </c>
      <c r="C72" s="12" t="s">
        <v>19</v>
      </c>
      <c r="D72" s="12">
        <v>1900</v>
      </c>
      <c r="E72" s="13">
        <v>400</v>
      </c>
      <c r="F72" s="3" t="s">
        <v>13</v>
      </c>
      <c r="G72" s="14">
        <v>50</v>
      </c>
      <c r="H72" s="14">
        <v>57</v>
      </c>
      <c r="I72" s="14">
        <v>0</v>
      </c>
      <c r="J72" s="5">
        <f t="shared" ref="J72:J73" si="62">(IF(F72="SELL",G72-H72,IF(F72="BUY",H72-G72)))*E72</f>
        <v>2800</v>
      </c>
      <c r="K72" s="14">
        <v>0</v>
      </c>
      <c r="L72" s="6">
        <f t="shared" ref="L72:L73" si="63">(K72+J72)/E72</f>
        <v>7</v>
      </c>
      <c r="M72" s="6">
        <f t="shared" ref="M72:M73" si="64">L72*E72</f>
        <v>2800</v>
      </c>
    </row>
    <row r="73" spans="1:13" ht="18" customHeight="1">
      <c r="A73" s="11">
        <v>44229</v>
      </c>
      <c r="B73" s="3" t="s">
        <v>253</v>
      </c>
      <c r="C73" s="12" t="s">
        <v>19</v>
      </c>
      <c r="D73" s="12">
        <v>220</v>
      </c>
      <c r="E73" s="13">
        <v>3100</v>
      </c>
      <c r="F73" s="3" t="s">
        <v>13</v>
      </c>
      <c r="G73" s="14">
        <v>16</v>
      </c>
      <c r="H73" s="14">
        <v>18</v>
      </c>
      <c r="I73" s="14">
        <v>0</v>
      </c>
      <c r="J73" s="5">
        <f t="shared" si="62"/>
        <v>6200</v>
      </c>
      <c r="K73" s="14">
        <v>0</v>
      </c>
      <c r="L73" s="6">
        <f t="shared" si="63"/>
        <v>2</v>
      </c>
      <c r="M73" s="6">
        <f t="shared" si="64"/>
        <v>6200</v>
      </c>
    </row>
    <row r="74" spans="1:13" ht="18" customHeight="1">
      <c r="A74" s="11">
        <v>44228</v>
      </c>
      <c r="B74" s="3" t="s">
        <v>252</v>
      </c>
      <c r="C74" s="12" t="s">
        <v>19</v>
      </c>
      <c r="D74" s="12">
        <v>180</v>
      </c>
      <c r="E74" s="13">
        <v>4000</v>
      </c>
      <c r="F74" s="3" t="s">
        <v>13</v>
      </c>
      <c r="G74" s="14">
        <v>8</v>
      </c>
      <c r="H74" s="14">
        <v>9.5</v>
      </c>
      <c r="I74" s="14">
        <v>11</v>
      </c>
      <c r="J74" s="5">
        <f t="shared" ref="J74" si="65">(IF(F74="SELL",G74-H74,IF(F74="BUY",H74-G74)))*E74</f>
        <v>6000</v>
      </c>
      <c r="K74" s="14">
        <v>0</v>
      </c>
      <c r="L74" s="6">
        <f t="shared" ref="L74" si="66">(K74+J74)/E74</f>
        <v>1.5</v>
      </c>
      <c r="M74" s="6">
        <f t="shared" ref="M74" si="67">L74*E74</f>
        <v>6000</v>
      </c>
    </row>
    <row r="75" spans="1:13" ht="18" customHeight="1">
      <c r="A75" s="11">
        <v>44228</v>
      </c>
      <c r="B75" s="3" t="s">
        <v>64</v>
      </c>
      <c r="C75" s="12" t="s">
        <v>19</v>
      </c>
      <c r="D75" s="12">
        <v>290</v>
      </c>
      <c r="E75" s="13">
        <v>3300</v>
      </c>
      <c r="F75" s="3" t="s">
        <v>13</v>
      </c>
      <c r="G75" s="14">
        <v>11</v>
      </c>
      <c r="H75" s="14">
        <v>12.5</v>
      </c>
      <c r="I75" s="14">
        <v>14.5</v>
      </c>
      <c r="J75" s="5">
        <f t="shared" ref="J75" si="68">(IF(F75="SELL",G75-H75,IF(F75="BUY",H75-G75)))*E75</f>
        <v>4950</v>
      </c>
      <c r="K75" s="14">
        <v>6600</v>
      </c>
      <c r="L75" s="6">
        <f t="shared" ref="L75" si="69">(K75+J75)/E75</f>
        <v>3.5</v>
      </c>
      <c r="M75" s="6">
        <f t="shared" ref="M75" si="70">L75*E75</f>
        <v>11550</v>
      </c>
    </row>
    <row r="76" spans="1:13" ht="18" customHeight="1">
      <c r="A76" s="11">
        <v>44228</v>
      </c>
      <c r="B76" s="3" t="s">
        <v>251</v>
      </c>
      <c r="C76" s="12" t="s">
        <v>19</v>
      </c>
      <c r="D76" s="12">
        <v>1500</v>
      </c>
      <c r="E76" s="13">
        <v>407</v>
      </c>
      <c r="F76" s="3" t="s">
        <v>13</v>
      </c>
      <c r="G76" s="14">
        <v>84</v>
      </c>
      <c r="H76" s="14">
        <v>90</v>
      </c>
      <c r="I76" s="14">
        <v>100</v>
      </c>
      <c r="J76" s="5">
        <f t="shared" ref="J76" si="71">(IF(F76="SELL",G76-H76,IF(F76="BUY",H76-G76)))*E76</f>
        <v>2442</v>
      </c>
      <c r="K76" s="14">
        <v>4070</v>
      </c>
      <c r="L76" s="6">
        <f t="shared" ref="L76" si="72">(K76+J76)/E76</f>
        <v>16</v>
      </c>
      <c r="M76" s="6">
        <f t="shared" ref="M76" si="73">L76*E76</f>
        <v>6512</v>
      </c>
    </row>
    <row r="77" spans="1:13" ht="18" customHeight="1">
      <c r="A77" s="11">
        <v>44225</v>
      </c>
      <c r="B77" s="3" t="s">
        <v>161</v>
      </c>
      <c r="C77" s="12" t="s">
        <v>19</v>
      </c>
      <c r="D77" s="12">
        <v>65</v>
      </c>
      <c r="E77" s="13">
        <v>19000</v>
      </c>
      <c r="F77" s="3" t="s">
        <v>13</v>
      </c>
      <c r="G77" s="14">
        <v>1.95</v>
      </c>
      <c r="H77" s="14">
        <v>2.25</v>
      </c>
      <c r="I77" s="14">
        <v>0</v>
      </c>
      <c r="J77" s="5">
        <f t="shared" ref="J77:J82" si="74">(IF(F77="SELL",G77-H77,IF(F77="BUY",H77-G77)))*E77</f>
        <v>5700.0000000000009</v>
      </c>
      <c r="K77" s="14">
        <v>0</v>
      </c>
      <c r="L77" s="6">
        <f t="shared" ref="L77:L82" si="75">(K77+J77)/E77</f>
        <v>0.30000000000000004</v>
      </c>
      <c r="M77" s="6">
        <f t="shared" ref="M77:M82" si="76">L77*E77</f>
        <v>5700.0000000000009</v>
      </c>
    </row>
    <row r="78" spans="1:13" ht="18" customHeight="1">
      <c r="A78" s="11">
        <v>44225</v>
      </c>
      <c r="B78" s="3" t="s">
        <v>250</v>
      </c>
      <c r="C78" s="12" t="s">
        <v>19</v>
      </c>
      <c r="D78" s="12">
        <v>710</v>
      </c>
      <c r="E78" s="13">
        <v>1100</v>
      </c>
      <c r="F78" s="3" t="s">
        <v>13</v>
      </c>
      <c r="G78" s="14">
        <v>13.65</v>
      </c>
      <c r="H78" s="14">
        <v>17</v>
      </c>
      <c r="I78" s="14">
        <v>0</v>
      </c>
      <c r="J78" s="5">
        <f t="shared" si="74"/>
        <v>3684.9999999999995</v>
      </c>
      <c r="K78" s="14">
        <v>0</v>
      </c>
      <c r="L78" s="6">
        <f t="shared" si="75"/>
        <v>3.3499999999999996</v>
      </c>
      <c r="M78" s="6">
        <f t="shared" si="76"/>
        <v>3684.9999999999995</v>
      </c>
    </row>
    <row r="79" spans="1:13" ht="18" customHeight="1">
      <c r="A79" s="11">
        <v>44225</v>
      </c>
      <c r="B79" s="3" t="s">
        <v>49</v>
      </c>
      <c r="C79" s="12" t="s">
        <v>19</v>
      </c>
      <c r="D79" s="12">
        <v>95</v>
      </c>
      <c r="E79" s="13">
        <v>6500</v>
      </c>
      <c r="F79" s="3" t="s">
        <v>13</v>
      </c>
      <c r="G79" s="14">
        <v>4.1500000000000004</v>
      </c>
      <c r="H79" s="14">
        <v>4.75</v>
      </c>
      <c r="I79" s="14">
        <v>5.5</v>
      </c>
      <c r="J79" s="5">
        <f t="shared" si="74"/>
        <v>3899.9999999999977</v>
      </c>
      <c r="K79" s="14">
        <v>0</v>
      </c>
      <c r="L79" s="6">
        <f t="shared" si="75"/>
        <v>0.59999999999999964</v>
      </c>
      <c r="M79" s="6">
        <f t="shared" si="76"/>
        <v>3899.9999999999977</v>
      </c>
    </row>
    <row r="80" spans="1:13" ht="18" customHeight="1">
      <c r="A80" s="11">
        <v>44224</v>
      </c>
      <c r="B80" s="3" t="s">
        <v>59</v>
      </c>
      <c r="C80" s="12" t="s">
        <v>19</v>
      </c>
      <c r="D80" s="12">
        <v>260</v>
      </c>
      <c r="E80" s="13">
        <v>5700</v>
      </c>
      <c r="F80" s="3" t="s">
        <v>13</v>
      </c>
      <c r="G80" s="14">
        <v>5.5</v>
      </c>
      <c r="H80" s="14">
        <v>7</v>
      </c>
      <c r="I80" s="14">
        <v>0</v>
      </c>
      <c r="J80" s="5">
        <f t="shared" si="74"/>
        <v>8550</v>
      </c>
      <c r="K80" s="14">
        <v>0</v>
      </c>
      <c r="L80" s="6">
        <f t="shared" si="75"/>
        <v>1.5</v>
      </c>
      <c r="M80" s="6">
        <f t="shared" si="76"/>
        <v>8550</v>
      </c>
    </row>
    <row r="81" spans="1:13" ht="18" customHeight="1">
      <c r="A81" s="11">
        <v>44224</v>
      </c>
      <c r="B81" s="3" t="s">
        <v>249</v>
      </c>
      <c r="C81" s="12" t="s">
        <v>19</v>
      </c>
      <c r="D81" s="12">
        <v>620</v>
      </c>
      <c r="E81" s="13">
        <v>1200</v>
      </c>
      <c r="F81" s="3" t="s">
        <v>13</v>
      </c>
      <c r="G81" s="14">
        <v>12.5</v>
      </c>
      <c r="H81" s="14">
        <v>15.5</v>
      </c>
      <c r="I81" s="14">
        <v>0</v>
      </c>
      <c r="J81" s="5">
        <f t="shared" si="74"/>
        <v>3600</v>
      </c>
      <c r="K81" s="14">
        <v>0</v>
      </c>
      <c r="L81" s="6">
        <f t="shared" si="75"/>
        <v>3</v>
      </c>
      <c r="M81" s="6">
        <f t="shared" si="76"/>
        <v>3600</v>
      </c>
    </row>
    <row r="82" spans="1:13" ht="18" customHeight="1">
      <c r="A82" s="11">
        <v>44224</v>
      </c>
      <c r="B82" s="3" t="s">
        <v>248</v>
      </c>
      <c r="C82" s="12" t="s">
        <v>18</v>
      </c>
      <c r="D82" s="12">
        <v>2400</v>
      </c>
      <c r="E82" s="13">
        <v>300</v>
      </c>
      <c r="F82" s="3" t="s">
        <v>13</v>
      </c>
      <c r="G82" s="14">
        <v>60</v>
      </c>
      <c r="H82" s="14">
        <v>67</v>
      </c>
      <c r="I82" s="14">
        <v>0</v>
      </c>
      <c r="J82" s="5">
        <f t="shared" si="74"/>
        <v>2100</v>
      </c>
      <c r="K82" s="14">
        <v>0</v>
      </c>
      <c r="L82" s="6">
        <f t="shared" si="75"/>
        <v>7</v>
      </c>
      <c r="M82" s="6">
        <f t="shared" si="76"/>
        <v>2100</v>
      </c>
    </row>
    <row r="83" spans="1:13" ht="18" customHeight="1">
      <c r="A83" s="11">
        <v>44218</v>
      </c>
      <c r="B83" s="3" t="s">
        <v>144</v>
      </c>
      <c r="C83" s="12" t="s">
        <v>19</v>
      </c>
      <c r="D83" s="12">
        <v>1100</v>
      </c>
      <c r="E83" s="13">
        <v>950</v>
      </c>
      <c r="F83" s="3" t="s">
        <v>13</v>
      </c>
      <c r="G83" s="14">
        <v>63</v>
      </c>
      <c r="H83" s="14">
        <v>70</v>
      </c>
      <c r="I83" s="14">
        <v>0</v>
      </c>
      <c r="J83" s="5">
        <f t="shared" ref="J83:J85" si="77">(IF(F83="SELL",G83-H83,IF(F83="BUY",H83-G83)))*E83</f>
        <v>6650</v>
      </c>
      <c r="K83" s="14">
        <v>0</v>
      </c>
      <c r="L83" s="6">
        <f t="shared" ref="L83:L85" si="78">(K83+J83)/E83</f>
        <v>7</v>
      </c>
      <c r="M83" s="6">
        <f t="shared" ref="M83:M85" si="79">L83*E83</f>
        <v>6650</v>
      </c>
    </row>
    <row r="84" spans="1:13" ht="18" customHeight="1">
      <c r="A84" s="11">
        <v>44223</v>
      </c>
      <c r="B84" s="3" t="s">
        <v>247</v>
      </c>
      <c r="C84" s="12" t="s">
        <v>18</v>
      </c>
      <c r="D84" s="12">
        <v>630</v>
      </c>
      <c r="E84" s="13">
        <v>1200</v>
      </c>
      <c r="F84" s="3" t="s">
        <v>13</v>
      </c>
      <c r="G84" s="14">
        <v>29.5</v>
      </c>
      <c r="H84" s="14">
        <v>32</v>
      </c>
      <c r="I84" s="14">
        <v>0</v>
      </c>
      <c r="J84" s="5">
        <f t="shared" si="77"/>
        <v>3000</v>
      </c>
      <c r="K84" s="14">
        <v>0</v>
      </c>
      <c r="L84" s="6">
        <f t="shared" si="78"/>
        <v>2.5</v>
      </c>
      <c r="M84" s="6">
        <f t="shared" si="79"/>
        <v>3000</v>
      </c>
    </row>
    <row r="85" spans="1:13" ht="18" customHeight="1">
      <c r="A85" s="11">
        <v>44221</v>
      </c>
      <c r="B85" s="3" t="s">
        <v>246</v>
      </c>
      <c r="C85" s="12" t="s">
        <v>19</v>
      </c>
      <c r="D85" s="12">
        <v>3450</v>
      </c>
      <c r="E85" s="13">
        <v>300</v>
      </c>
      <c r="F85" s="3" t="s">
        <v>13</v>
      </c>
      <c r="G85" s="14">
        <v>67</v>
      </c>
      <c r="H85" s="14">
        <v>53</v>
      </c>
      <c r="I85" s="14">
        <v>0</v>
      </c>
      <c r="J85" s="5">
        <f t="shared" si="77"/>
        <v>-4200</v>
      </c>
      <c r="K85" s="14">
        <v>0</v>
      </c>
      <c r="L85" s="6">
        <f t="shared" si="78"/>
        <v>-14</v>
      </c>
      <c r="M85" s="6">
        <f t="shared" si="79"/>
        <v>-4200</v>
      </c>
    </row>
    <row r="86" spans="1:13" ht="18" customHeight="1">
      <c r="A86" s="11">
        <v>44221</v>
      </c>
      <c r="B86" s="3" t="s">
        <v>245</v>
      </c>
      <c r="C86" s="12" t="s">
        <v>19</v>
      </c>
      <c r="D86" s="12">
        <v>830</v>
      </c>
      <c r="E86" s="13">
        <v>1300</v>
      </c>
      <c r="F86" s="3" t="s">
        <v>13</v>
      </c>
      <c r="G86" s="14">
        <v>9</v>
      </c>
      <c r="H86" s="14">
        <v>11</v>
      </c>
      <c r="I86" s="14">
        <v>14</v>
      </c>
      <c r="J86" s="5">
        <f t="shared" ref="J86" si="80">(IF(F86="SELL",G86-H86,IF(F86="BUY",H86-G86)))*E86</f>
        <v>2600</v>
      </c>
      <c r="K86" s="14">
        <v>3900</v>
      </c>
      <c r="L86" s="6">
        <f t="shared" ref="L86" si="81">(K86+J86)/E86</f>
        <v>5</v>
      </c>
      <c r="M86" s="6">
        <f t="shared" ref="M86" si="82">L86*E86</f>
        <v>6500</v>
      </c>
    </row>
    <row r="87" spans="1:13" ht="18" customHeight="1">
      <c r="A87" s="11">
        <v>44221</v>
      </c>
      <c r="B87" s="17" t="s">
        <v>244</v>
      </c>
      <c r="C87" s="12" t="s">
        <v>19</v>
      </c>
      <c r="D87" s="12">
        <v>580</v>
      </c>
      <c r="E87" s="13">
        <v>1300</v>
      </c>
      <c r="F87" s="3" t="s">
        <v>13</v>
      </c>
      <c r="G87" s="14">
        <v>14</v>
      </c>
      <c r="H87" s="14">
        <v>17</v>
      </c>
      <c r="I87" s="14">
        <v>0</v>
      </c>
      <c r="J87" s="5">
        <f t="shared" ref="J87" si="83">(IF(F87="SELL",G87-H87,IF(F87="BUY",H87-G87)))*E87</f>
        <v>3900</v>
      </c>
      <c r="K87" s="14">
        <v>0</v>
      </c>
      <c r="L87" s="6">
        <f t="shared" ref="L87" si="84">(K87+J87)/E87</f>
        <v>3</v>
      </c>
      <c r="M87" s="6">
        <f t="shared" ref="M87" si="85">L87*E87</f>
        <v>3900</v>
      </c>
    </row>
    <row r="88" spans="1:13" ht="18" customHeight="1">
      <c r="A88" s="11">
        <v>44218</v>
      </c>
      <c r="B88" s="3" t="s">
        <v>243</v>
      </c>
      <c r="C88" s="12" t="s">
        <v>19</v>
      </c>
      <c r="D88" s="12">
        <v>5500</v>
      </c>
      <c r="E88" s="13">
        <v>125</v>
      </c>
      <c r="F88" s="3" t="s">
        <v>13</v>
      </c>
      <c r="G88" s="14">
        <v>121</v>
      </c>
      <c r="H88" s="14">
        <v>90</v>
      </c>
      <c r="I88" s="14">
        <v>0</v>
      </c>
      <c r="J88" s="5">
        <f t="shared" ref="J88" si="86">(IF(F88="SELL",G88-H88,IF(F88="BUY",H88-G88)))*E88</f>
        <v>-3875</v>
      </c>
      <c r="K88" s="14">
        <v>0</v>
      </c>
      <c r="L88" s="6">
        <f t="shared" ref="L88" si="87">(K88+J88)/E88</f>
        <v>-31</v>
      </c>
      <c r="M88" s="6">
        <f t="shared" ref="M88" si="88">L88*E88</f>
        <v>-3875</v>
      </c>
    </row>
    <row r="89" spans="1:13" ht="18" customHeight="1">
      <c r="A89" s="11">
        <v>44218</v>
      </c>
      <c r="B89" s="3" t="s">
        <v>234</v>
      </c>
      <c r="C89" s="12" t="s">
        <v>19</v>
      </c>
      <c r="D89" s="12">
        <v>640</v>
      </c>
      <c r="E89" s="13">
        <v>1500</v>
      </c>
      <c r="F89" s="3" t="s">
        <v>13</v>
      </c>
      <c r="G89" s="14">
        <v>14.5</v>
      </c>
      <c r="H89" s="14">
        <v>11</v>
      </c>
      <c r="I89" s="14">
        <v>0</v>
      </c>
      <c r="J89" s="5">
        <f t="shared" ref="J89" si="89">(IF(F89="SELL",G89-H89,IF(F89="BUY",H89-G89)))*E89</f>
        <v>-5250</v>
      </c>
      <c r="K89" s="14">
        <v>0</v>
      </c>
      <c r="L89" s="6">
        <f t="shared" ref="L89" si="90">(K89+J89)/E89</f>
        <v>-3.5</v>
      </c>
      <c r="M89" s="6">
        <f t="shared" ref="M89" si="91">L89*E89</f>
        <v>-5250</v>
      </c>
    </row>
    <row r="90" spans="1:13" ht="18" customHeight="1">
      <c r="A90" s="11">
        <v>44217</v>
      </c>
      <c r="B90" s="3" t="s">
        <v>141</v>
      </c>
      <c r="C90" s="12" t="s">
        <v>19</v>
      </c>
      <c r="D90" s="12">
        <v>570</v>
      </c>
      <c r="E90" s="13">
        <v>1375</v>
      </c>
      <c r="F90" s="3" t="s">
        <v>13</v>
      </c>
      <c r="G90" s="14">
        <v>6</v>
      </c>
      <c r="H90" s="14">
        <v>4</v>
      </c>
      <c r="I90" s="14">
        <v>0</v>
      </c>
      <c r="J90" s="5">
        <f t="shared" ref="J90" si="92">(IF(F90="SELL",G90-H90,IF(F90="BUY",H90-G90)))*E90</f>
        <v>-2750</v>
      </c>
      <c r="K90" s="14">
        <v>0</v>
      </c>
      <c r="L90" s="6">
        <f t="shared" ref="L90" si="93">(K90+J90)/E90</f>
        <v>-2</v>
      </c>
      <c r="M90" s="6">
        <f t="shared" ref="M90" si="94">L90*E90</f>
        <v>-2750</v>
      </c>
    </row>
    <row r="91" spans="1:13" ht="18" customHeight="1">
      <c r="A91" s="11">
        <v>44216</v>
      </c>
      <c r="B91" s="3" t="s">
        <v>230</v>
      </c>
      <c r="C91" s="12" t="s">
        <v>18</v>
      </c>
      <c r="D91" s="12">
        <v>5200</v>
      </c>
      <c r="E91" s="13">
        <v>250</v>
      </c>
      <c r="F91" s="3" t="s">
        <v>13</v>
      </c>
      <c r="G91" s="14">
        <v>155</v>
      </c>
      <c r="H91" s="14">
        <v>175</v>
      </c>
      <c r="I91" s="14">
        <v>195</v>
      </c>
      <c r="J91" s="5">
        <f t="shared" ref="J91" si="95">(IF(F91="SELL",G91-H91,IF(F91="BUY",H91-G91)))*E91</f>
        <v>5000</v>
      </c>
      <c r="K91" s="14">
        <f>E91*20</f>
        <v>5000</v>
      </c>
      <c r="L91" s="6">
        <f t="shared" ref="L91" si="96">(K91+J91)/E91</f>
        <v>40</v>
      </c>
      <c r="M91" s="6">
        <f t="shared" ref="M91" si="97">L91*E91</f>
        <v>10000</v>
      </c>
    </row>
    <row r="92" spans="1:13" ht="18" customHeight="1">
      <c r="A92" s="11">
        <v>44215</v>
      </c>
      <c r="B92" s="3" t="s">
        <v>168</v>
      </c>
      <c r="C92" s="12" t="s">
        <v>18</v>
      </c>
      <c r="D92" s="12">
        <v>1650</v>
      </c>
      <c r="E92" s="13">
        <v>500</v>
      </c>
      <c r="F92" s="3" t="s">
        <v>13</v>
      </c>
      <c r="G92" s="14">
        <v>50</v>
      </c>
      <c r="H92" s="14">
        <v>40</v>
      </c>
      <c r="I92" s="14">
        <v>0</v>
      </c>
      <c r="J92" s="5">
        <f t="shared" ref="J92" si="98">(IF(F92="SELL",G92-H92,IF(F92="BUY",H92-G92)))*E92</f>
        <v>-5000</v>
      </c>
      <c r="K92" s="14">
        <v>0</v>
      </c>
      <c r="L92" s="6">
        <f t="shared" ref="L92" si="99">(K92+J92)/E92</f>
        <v>-10</v>
      </c>
      <c r="M92" s="6">
        <f t="shared" ref="M92" si="100">L92*E92</f>
        <v>-5000</v>
      </c>
    </row>
    <row r="93" spans="1:13" ht="18" customHeight="1">
      <c r="A93" s="11">
        <v>44215</v>
      </c>
      <c r="B93" s="3" t="s">
        <v>227</v>
      </c>
      <c r="C93" s="12" t="s">
        <v>18</v>
      </c>
      <c r="D93" s="12">
        <v>2700</v>
      </c>
      <c r="E93" s="13">
        <v>250</v>
      </c>
      <c r="F93" s="3" t="s">
        <v>13</v>
      </c>
      <c r="G93" s="14">
        <v>61</v>
      </c>
      <c r="H93" s="14">
        <v>45</v>
      </c>
      <c r="I93" s="14">
        <v>0</v>
      </c>
      <c r="J93" s="5">
        <f t="shared" ref="J93" si="101">(IF(F93="SELL",G93-H93,IF(F93="BUY",H93-G93)))*E93</f>
        <v>-4000</v>
      </c>
      <c r="K93" s="14">
        <v>0</v>
      </c>
      <c r="L93" s="6">
        <f t="shared" ref="L93" si="102">(K93+J93)/E93</f>
        <v>-16</v>
      </c>
      <c r="M93" s="6">
        <f t="shared" ref="M93" si="103">L93*E93</f>
        <v>-4000</v>
      </c>
    </row>
    <row r="94" spans="1:13" ht="18" customHeight="1">
      <c r="A94" s="11">
        <v>44214</v>
      </c>
      <c r="B94" s="3" t="s">
        <v>239</v>
      </c>
      <c r="C94" s="12" t="s">
        <v>19</v>
      </c>
      <c r="D94" s="12">
        <v>1010</v>
      </c>
      <c r="E94" s="13">
        <v>950</v>
      </c>
      <c r="F94" s="3" t="s">
        <v>13</v>
      </c>
      <c r="G94" s="14">
        <v>33.1</v>
      </c>
      <c r="H94" s="14">
        <v>37</v>
      </c>
      <c r="I94" s="14">
        <v>42</v>
      </c>
      <c r="J94" s="5">
        <f t="shared" ref="J94" si="104">(IF(F94="SELL",G94-H94,IF(F94="BUY",H94-G94)))*E94</f>
        <v>3704.9999999999986</v>
      </c>
      <c r="K94" s="14">
        <f>E94*5</f>
        <v>4750</v>
      </c>
      <c r="L94" s="6">
        <f t="shared" ref="L94" si="105">(K94+J94)/E94</f>
        <v>8.8999999999999986</v>
      </c>
      <c r="M94" s="6">
        <f t="shared" ref="M94" si="106">L94*E94</f>
        <v>8454.9999999999982</v>
      </c>
    </row>
    <row r="95" spans="1:13" ht="18" customHeight="1">
      <c r="A95" s="11">
        <v>44214</v>
      </c>
      <c r="B95" s="3" t="s">
        <v>234</v>
      </c>
      <c r="C95" s="12" t="s">
        <v>19</v>
      </c>
      <c r="D95" s="12">
        <v>610</v>
      </c>
      <c r="E95" s="13">
        <v>1500</v>
      </c>
      <c r="F95" s="3" t="s">
        <v>13</v>
      </c>
      <c r="G95" s="14">
        <v>17</v>
      </c>
      <c r="H95" s="14">
        <v>14</v>
      </c>
      <c r="I95" s="14">
        <v>0</v>
      </c>
      <c r="J95" s="5">
        <f t="shared" ref="J95" si="107">(IF(F95="SELL",G95-H95,IF(F95="BUY",H95-G95)))*E95</f>
        <v>-4500</v>
      </c>
      <c r="K95" s="14">
        <v>0</v>
      </c>
      <c r="L95" s="6">
        <f t="shared" ref="L95" si="108">(K95+J95)/E95</f>
        <v>-3</v>
      </c>
      <c r="M95" s="6">
        <f t="shared" ref="M95" si="109">L95*E95</f>
        <v>-4500</v>
      </c>
    </row>
    <row r="96" spans="1:13" ht="18" customHeight="1">
      <c r="A96" s="11">
        <v>44211</v>
      </c>
      <c r="B96" s="3" t="s">
        <v>147</v>
      </c>
      <c r="C96" s="12" t="s">
        <v>19</v>
      </c>
      <c r="D96" s="12">
        <v>265</v>
      </c>
      <c r="E96" s="13">
        <v>3000</v>
      </c>
      <c r="F96" s="3" t="s">
        <v>13</v>
      </c>
      <c r="G96" s="14">
        <v>8.5</v>
      </c>
      <c r="H96" s="14">
        <v>7</v>
      </c>
      <c r="I96" s="14">
        <v>0</v>
      </c>
      <c r="J96" s="5">
        <f t="shared" ref="J96" si="110">(IF(F96="SELL",G96-H96,IF(F96="BUY",H96-G96)))*E96</f>
        <v>-4500</v>
      </c>
      <c r="K96" s="14">
        <v>0</v>
      </c>
      <c r="L96" s="6">
        <f t="shared" ref="L96" si="111">(K96+J96)/E96</f>
        <v>-1.5</v>
      </c>
      <c r="M96" s="6">
        <f t="shared" ref="M96" si="112">L96*E96</f>
        <v>-4500</v>
      </c>
    </row>
    <row r="97" spans="1:13" ht="18" customHeight="1">
      <c r="A97" s="11">
        <v>44211</v>
      </c>
      <c r="B97" s="3" t="s">
        <v>221</v>
      </c>
      <c r="C97" s="12" t="s">
        <v>19</v>
      </c>
      <c r="D97" s="12">
        <v>510</v>
      </c>
      <c r="E97" s="13">
        <v>1400</v>
      </c>
      <c r="F97" s="3" t="s">
        <v>13</v>
      </c>
      <c r="G97" s="14">
        <v>19.600000000000001</v>
      </c>
      <c r="H97" s="14">
        <v>16.600000000000001</v>
      </c>
      <c r="I97" s="14">
        <v>0</v>
      </c>
      <c r="J97" s="5">
        <f t="shared" ref="J97" si="113">(IF(F97="SELL",G97-H97,IF(F97="BUY",H97-G97)))*E97</f>
        <v>-4200</v>
      </c>
      <c r="K97" s="14">
        <v>0</v>
      </c>
      <c r="L97" s="6">
        <f t="shared" ref="L97" si="114">(K97+J97)/E97</f>
        <v>-3</v>
      </c>
      <c r="M97" s="6">
        <f t="shared" ref="M97" si="115">L97*E97</f>
        <v>-4200</v>
      </c>
    </row>
    <row r="98" spans="1:13" ht="18" customHeight="1">
      <c r="A98" s="11">
        <v>44210</v>
      </c>
      <c r="B98" s="3" t="s">
        <v>221</v>
      </c>
      <c r="C98" s="12" t="s">
        <v>19</v>
      </c>
      <c r="D98" s="12">
        <v>520</v>
      </c>
      <c r="E98" s="13">
        <v>1400</v>
      </c>
      <c r="F98" s="3" t="s">
        <v>13</v>
      </c>
      <c r="G98" s="14">
        <v>17.5</v>
      </c>
      <c r="H98" s="14">
        <v>18.899999999999999</v>
      </c>
      <c r="I98" s="14">
        <v>0</v>
      </c>
      <c r="J98" s="5">
        <f t="shared" ref="J98" si="116">(IF(F98="SELL",G98-H98,IF(F98="BUY",H98-G98)))*E98</f>
        <v>1959.999999999998</v>
      </c>
      <c r="K98" s="14">
        <v>0</v>
      </c>
      <c r="L98" s="6">
        <f t="shared" ref="L98" si="117">(K98+J98)/E98</f>
        <v>1.3999999999999986</v>
      </c>
      <c r="M98" s="6">
        <f t="shared" ref="M98" si="118">L98*E98</f>
        <v>1959.999999999998</v>
      </c>
    </row>
    <row r="99" spans="1:13" ht="18" customHeight="1">
      <c r="A99" s="11">
        <v>44210</v>
      </c>
      <c r="B99" s="3" t="s">
        <v>220</v>
      </c>
      <c r="C99" s="12" t="s">
        <v>18</v>
      </c>
      <c r="D99" s="12">
        <v>215</v>
      </c>
      <c r="E99" s="13">
        <v>3200</v>
      </c>
      <c r="F99" s="3" t="s">
        <v>13</v>
      </c>
      <c r="G99" s="14">
        <v>6.5</v>
      </c>
      <c r="H99" s="14">
        <v>8</v>
      </c>
      <c r="I99" s="14">
        <v>0</v>
      </c>
      <c r="J99" s="5">
        <f t="shared" ref="J99" si="119">(IF(F99="SELL",G99-H99,IF(F99="BUY",H99-G99)))*E99</f>
        <v>4800</v>
      </c>
      <c r="K99" s="14">
        <v>0</v>
      </c>
      <c r="L99" s="6">
        <f t="shared" ref="L99" si="120">(K99+J99)/E99</f>
        <v>1.5</v>
      </c>
      <c r="M99" s="6">
        <f t="shared" ref="M99" si="121">L99*E99</f>
        <v>4800</v>
      </c>
    </row>
    <row r="100" spans="1:13" ht="18" customHeight="1">
      <c r="A100" s="11">
        <v>44209</v>
      </c>
      <c r="B100" s="3" t="s">
        <v>234</v>
      </c>
      <c r="C100" s="12" t="s">
        <v>18</v>
      </c>
      <c r="D100" s="12">
        <v>620</v>
      </c>
      <c r="E100" s="13">
        <v>1500</v>
      </c>
      <c r="F100" s="3" t="s">
        <v>13</v>
      </c>
      <c r="G100" s="14">
        <v>15.1</v>
      </c>
      <c r="H100" s="14">
        <v>17</v>
      </c>
      <c r="I100" s="14">
        <v>0</v>
      </c>
      <c r="J100" s="5">
        <f t="shared" ref="J100" si="122">(IF(F100="SELL",G100-H100,IF(F100="BUY",H100-G100)))*E100</f>
        <v>2850.0000000000005</v>
      </c>
      <c r="K100" s="14">
        <v>0</v>
      </c>
      <c r="L100" s="6">
        <f t="shared" ref="L100" si="123">(K100+J100)/E100</f>
        <v>1.9000000000000004</v>
      </c>
      <c r="M100" s="6">
        <f t="shared" ref="M100" si="124">L100*E100</f>
        <v>2850.0000000000005</v>
      </c>
    </row>
    <row r="101" spans="1:13" ht="18" customHeight="1">
      <c r="A101" s="11">
        <v>44209</v>
      </c>
      <c r="B101" s="3" t="s">
        <v>225</v>
      </c>
      <c r="C101" s="12" t="s">
        <v>19</v>
      </c>
      <c r="D101" s="12">
        <v>470</v>
      </c>
      <c r="E101" s="13">
        <v>2300</v>
      </c>
      <c r="F101" s="3" t="s">
        <v>13</v>
      </c>
      <c r="G101" s="14">
        <v>19</v>
      </c>
      <c r="H101" s="14">
        <v>17</v>
      </c>
      <c r="I101" s="14">
        <v>0</v>
      </c>
      <c r="J101" s="5">
        <f t="shared" ref="J101" si="125">(IF(F101="SELL",G101-H101,IF(F101="BUY",H101-G101)))*E101</f>
        <v>-4600</v>
      </c>
      <c r="K101" s="14">
        <v>0</v>
      </c>
      <c r="L101" s="6">
        <f t="shared" ref="L101" si="126">(K101+J101)/E101</f>
        <v>-2</v>
      </c>
      <c r="M101" s="6">
        <f t="shared" ref="M101" si="127">L101*E101</f>
        <v>-4600</v>
      </c>
    </row>
    <row r="102" spans="1:13" ht="18" customHeight="1">
      <c r="A102" s="11">
        <v>44208</v>
      </c>
      <c r="B102" s="3" t="s">
        <v>220</v>
      </c>
      <c r="C102" s="12" t="s">
        <v>18</v>
      </c>
      <c r="D102" s="12">
        <v>207.5</v>
      </c>
      <c r="E102" s="13">
        <v>3200</v>
      </c>
      <c r="F102" s="3" t="s">
        <v>13</v>
      </c>
      <c r="G102" s="14">
        <v>7</v>
      </c>
      <c r="H102" s="14">
        <v>6</v>
      </c>
      <c r="I102" s="14">
        <v>0</v>
      </c>
      <c r="J102" s="5">
        <f t="shared" ref="J102" si="128">(IF(F102="SELL",G102-H102,IF(F102="BUY",H102-G102)))*E102</f>
        <v>-3200</v>
      </c>
      <c r="K102" s="14">
        <v>0</v>
      </c>
      <c r="L102" s="6">
        <f t="shared" ref="L102" si="129">(K102+J102)/E102</f>
        <v>-1</v>
      </c>
      <c r="M102" s="6">
        <f t="shared" ref="M102" si="130">L102*E102</f>
        <v>-3200</v>
      </c>
    </row>
    <row r="103" spans="1:13" ht="18" customHeight="1">
      <c r="A103" s="11">
        <v>44208</v>
      </c>
      <c r="B103" s="3" t="s">
        <v>186</v>
      </c>
      <c r="C103" s="12" t="s">
        <v>18</v>
      </c>
      <c r="D103" s="12">
        <v>1950</v>
      </c>
      <c r="E103" s="13">
        <v>250</v>
      </c>
      <c r="F103" s="3" t="s">
        <v>13</v>
      </c>
      <c r="G103" s="14">
        <v>65</v>
      </c>
      <c r="H103" s="14">
        <v>50</v>
      </c>
      <c r="I103" s="14">
        <v>0</v>
      </c>
      <c r="J103" s="5">
        <f t="shared" ref="J103" si="131">(IF(F103="SELL",G103-H103,IF(F103="BUY",H103-G103)))*E103</f>
        <v>-3750</v>
      </c>
      <c r="K103" s="14">
        <v>0</v>
      </c>
      <c r="L103" s="6">
        <f t="shared" ref="L103" si="132">(K103+J103)/E103</f>
        <v>-15</v>
      </c>
      <c r="M103" s="6">
        <f t="shared" ref="M103" si="133">L103*E103</f>
        <v>-3750</v>
      </c>
    </row>
    <row r="104" spans="1:13" ht="18" customHeight="1">
      <c r="A104" s="11">
        <v>44207</v>
      </c>
      <c r="B104" s="3" t="s">
        <v>242</v>
      </c>
      <c r="C104" s="12" t="s">
        <v>19</v>
      </c>
      <c r="D104" s="12">
        <v>1480</v>
      </c>
      <c r="E104" s="13">
        <v>550</v>
      </c>
      <c r="F104" s="3" t="s">
        <v>13</v>
      </c>
      <c r="G104" s="14">
        <v>74</v>
      </c>
      <c r="H104" s="14">
        <v>84</v>
      </c>
      <c r="I104" s="14">
        <v>95</v>
      </c>
      <c r="J104" s="5">
        <f t="shared" ref="J104" si="134">(IF(F104="SELL",G104-H104,IF(F104="BUY",H104-G104)))*E104</f>
        <v>5500</v>
      </c>
      <c r="K104" s="14">
        <f>E104*11</f>
        <v>6050</v>
      </c>
      <c r="L104" s="6">
        <f t="shared" ref="L104" si="135">(K104+J104)/E104</f>
        <v>21</v>
      </c>
      <c r="M104" s="6">
        <f t="shared" ref="M104" si="136">L104*E104</f>
        <v>11550</v>
      </c>
    </row>
    <row r="105" spans="1:13" ht="18" customHeight="1">
      <c r="A105" s="11">
        <v>44207</v>
      </c>
      <c r="B105" s="3" t="s">
        <v>153</v>
      </c>
      <c r="C105" s="12" t="s">
        <v>19</v>
      </c>
      <c r="D105" s="12">
        <v>280</v>
      </c>
      <c r="E105" s="13">
        <v>3000</v>
      </c>
      <c r="F105" s="3" t="s">
        <v>13</v>
      </c>
      <c r="G105" s="14">
        <v>10.5</v>
      </c>
      <c r="H105" s="14">
        <v>12</v>
      </c>
      <c r="I105" s="14">
        <v>0</v>
      </c>
      <c r="J105" s="5">
        <f t="shared" ref="J105" si="137">(IF(F105="SELL",G105-H105,IF(F105="BUY",H105-G105)))*E105</f>
        <v>4500</v>
      </c>
      <c r="K105" s="14">
        <v>0</v>
      </c>
      <c r="L105" s="6">
        <f t="shared" ref="L105" si="138">(K105+J105)/E105</f>
        <v>1.5</v>
      </c>
      <c r="M105" s="6">
        <f t="shared" ref="M105" si="139">L105*E105</f>
        <v>4500</v>
      </c>
    </row>
    <row r="106" spans="1:13" ht="18" customHeight="1">
      <c r="A106" s="11">
        <v>44204</v>
      </c>
      <c r="B106" s="3" t="s">
        <v>241</v>
      </c>
      <c r="C106" s="12" t="s">
        <v>18</v>
      </c>
      <c r="D106" s="12">
        <v>1300</v>
      </c>
      <c r="E106" s="13">
        <v>2300</v>
      </c>
      <c r="F106" s="3" t="s">
        <v>13</v>
      </c>
      <c r="G106" s="14">
        <v>18.05</v>
      </c>
      <c r="H106" s="14">
        <v>18.5</v>
      </c>
      <c r="I106" s="14">
        <v>0</v>
      </c>
      <c r="J106" s="5">
        <f t="shared" ref="J106" si="140">(IF(F106="SELL",G106-H106,IF(F106="BUY",H106-G106)))*E106</f>
        <v>1034.9999999999984</v>
      </c>
      <c r="K106" s="14">
        <v>0</v>
      </c>
      <c r="L106" s="6">
        <f t="shared" ref="L106" si="141">(K106+J106)/E106</f>
        <v>0.44999999999999929</v>
      </c>
      <c r="M106" s="6">
        <f t="shared" ref="M106" si="142">L106*E106</f>
        <v>1034.9999999999984</v>
      </c>
    </row>
    <row r="107" spans="1:13" ht="18" customHeight="1">
      <c r="A107" s="11">
        <v>44204</v>
      </c>
      <c r="B107" s="3" t="s">
        <v>225</v>
      </c>
      <c r="C107" s="12" t="s">
        <v>18</v>
      </c>
      <c r="D107" s="12">
        <v>460</v>
      </c>
      <c r="E107" s="13">
        <v>2300</v>
      </c>
      <c r="F107" s="3" t="s">
        <v>13</v>
      </c>
      <c r="G107" s="14">
        <v>18.7</v>
      </c>
      <c r="H107" s="14">
        <v>17</v>
      </c>
      <c r="I107" s="14">
        <v>0</v>
      </c>
      <c r="J107" s="5">
        <f t="shared" ref="J107" si="143">(IF(F107="SELL",G107-H107,IF(F107="BUY",H107-G107)))*E107</f>
        <v>-3909.9999999999982</v>
      </c>
      <c r="K107" s="14">
        <v>0</v>
      </c>
      <c r="L107" s="6">
        <f t="shared" ref="L107" si="144">(K107+J107)/E107</f>
        <v>-1.6999999999999993</v>
      </c>
      <c r="M107" s="6">
        <f t="shared" ref="M107" si="145">L107*E107</f>
        <v>-3909.9999999999982</v>
      </c>
    </row>
    <row r="108" spans="1:13" ht="18" customHeight="1">
      <c r="A108" s="11">
        <v>44203</v>
      </c>
      <c r="B108" s="3" t="s">
        <v>237</v>
      </c>
      <c r="C108" s="12" t="s">
        <v>19</v>
      </c>
      <c r="D108" s="12">
        <v>750</v>
      </c>
      <c r="E108" s="13">
        <v>1000</v>
      </c>
      <c r="F108" s="3" t="s">
        <v>13</v>
      </c>
      <c r="G108" s="14">
        <v>25.9</v>
      </c>
      <c r="H108" s="14">
        <v>29</v>
      </c>
      <c r="I108" s="14">
        <v>0</v>
      </c>
      <c r="J108" s="5">
        <f t="shared" ref="J108" si="146">(IF(F108="SELL",G108-H108,IF(F108="BUY",H108-G108)))*E108</f>
        <v>3100.0000000000014</v>
      </c>
      <c r="K108" s="14">
        <v>0</v>
      </c>
      <c r="L108" s="6">
        <f t="shared" ref="L108" si="147">(K108+J108)/E108</f>
        <v>3.1000000000000014</v>
      </c>
      <c r="M108" s="6">
        <f t="shared" ref="M108" si="148">L108*E108</f>
        <v>3100.0000000000014</v>
      </c>
    </row>
    <row r="109" spans="1:13" ht="18" customHeight="1">
      <c r="A109" s="11">
        <v>44203</v>
      </c>
      <c r="B109" s="3" t="s">
        <v>119</v>
      </c>
      <c r="C109" s="12" t="s">
        <v>18</v>
      </c>
      <c r="D109" s="12">
        <v>400</v>
      </c>
      <c r="E109" s="13">
        <v>2700</v>
      </c>
      <c r="F109" s="3" t="s">
        <v>13</v>
      </c>
      <c r="G109" s="14">
        <v>13.7</v>
      </c>
      <c r="H109" s="14">
        <v>14.8</v>
      </c>
      <c r="I109" s="14">
        <v>0</v>
      </c>
      <c r="J109" s="5">
        <f t="shared" ref="J109" si="149">(IF(F109="SELL",G109-H109,IF(F109="BUY",H109-G109)))*E109</f>
        <v>2970.0000000000036</v>
      </c>
      <c r="K109" s="14">
        <v>0</v>
      </c>
      <c r="L109" s="6">
        <f t="shared" ref="L109" si="150">(K109+J109)/E109</f>
        <v>1.1000000000000014</v>
      </c>
      <c r="M109" s="6">
        <f t="shared" ref="M109" si="151">L109*E109</f>
        <v>2970.0000000000036</v>
      </c>
    </row>
    <row r="110" spans="1:13" ht="18" customHeight="1">
      <c r="A110" s="11">
        <v>44202</v>
      </c>
      <c r="B110" s="3" t="s">
        <v>225</v>
      </c>
      <c r="C110" s="12" t="s">
        <v>19</v>
      </c>
      <c r="D110" s="12">
        <v>470</v>
      </c>
      <c r="E110" s="13">
        <v>2300</v>
      </c>
      <c r="F110" s="3" t="s">
        <v>13</v>
      </c>
      <c r="G110" s="14">
        <v>17.600000000000001</v>
      </c>
      <c r="H110" s="14">
        <v>15.8</v>
      </c>
      <c r="I110" s="14">
        <v>0</v>
      </c>
      <c r="J110" s="5">
        <f t="shared" ref="J110" si="152">(IF(F110="SELL",G110-H110,IF(F110="BUY",H110-G110)))*E110</f>
        <v>-4140.0000000000018</v>
      </c>
      <c r="K110" s="14">
        <v>0</v>
      </c>
      <c r="L110" s="6">
        <f t="shared" ref="L110" si="153">(K110+J110)/E110</f>
        <v>-1.8000000000000007</v>
      </c>
      <c r="M110" s="6">
        <f t="shared" ref="M110" si="154">L110*E110</f>
        <v>-4140.0000000000018</v>
      </c>
    </row>
    <row r="111" spans="1:13" ht="18" customHeight="1">
      <c r="A111" s="11">
        <v>44202</v>
      </c>
      <c r="B111" s="3" t="s">
        <v>213</v>
      </c>
      <c r="C111" s="12" t="s">
        <v>18</v>
      </c>
      <c r="D111" s="12">
        <v>190</v>
      </c>
      <c r="E111" s="13">
        <v>4000</v>
      </c>
      <c r="F111" s="3" t="s">
        <v>13</v>
      </c>
      <c r="G111" s="14">
        <v>5.45</v>
      </c>
      <c r="H111" s="14">
        <v>4.5</v>
      </c>
      <c r="I111" s="14">
        <v>0</v>
      </c>
      <c r="J111" s="5">
        <f t="shared" ref="J111" si="155">(IF(F111="SELL",G111-H111,IF(F111="BUY",H111-G111)))*E111</f>
        <v>-3800.0000000000009</v>
      </c>
      <c r="K111" s="14">
        <v>0</v>
      </c>
      <c r="L111" s="6">
        <f t="shared" ref="L111" si="156">(K111+J111)/E111</f>
        <v>-0.95000000000000018</v>
      </c>
      <c r="M111" s="6">
        <f t="shared" ref="M111" si="157">L111*E111</f>
        <v>-3800.0000000000009</v>
      </c>
    </row>
    <row r="112" spans="1:13" ht="18" customHeight="1">
      <c r="A112" s="11">
        <v>44202</v>
      </c>
      <c r="B112" s="3" t="s">
        <v>220</v>
      </c>
      <c r="C112" s="12" t="s">
        <v>19</v>
      </c>
      <c r="D112" s="12">
        <v>210</v>
      </c>
      <c r="E112" s="13">
        <v>3200</v>
      </c>
      <c r="F112" s="3" t="s">
        <v>13</v>
      </c>
      <c r="G112" s="14">
        <v>7.7</v>
      </c>
      <c r="H112" s="14">
        <v>6.7</v>
      </c>
      <c r="I112" s="14">
        <v>0</v>
      </c>
      <c r="J112" s="5">
        <f t="shared" ref="J112" si="158">(IF(F112="SELL",G112-H112,IF(F112="BUY",H112-G112)))*E112</f>
        <v>-3200</v>
      </c>
      <c r="K112" s="14">
        <v>0</v>
      </c>
      <c r="L112" s="6">
        <f t="shared" ref="L112" si="159">(K112+J112)/E112</f>
        <v>-1</v>
      </c>
      <c r="M112" s="6">
        <f t="shared" ref="M112" si="160">L112*E112</f>
        <v>-3200</v>
      </c>
    </row>
    <row r="113" spans="1:13" ht="18" customHeight="1">
      <c r="A113" s="11">
        <v>44201</v>
      </c>
      <c r="B113" s="3" t="s">
        <v>217</v>
      </c>
      <c r="C113" s="12" t="s">
        <v>18</v>
      </c>
      <c r="D113" s="12">
        <v>400</v>
      </c>
      <c r="E113" s="13">
        <v>1800</v>
      </c>
      <c r="F113" s="3" t="s">
        <v>13</v>
      </c>
      <c r="G113" s="14">
        <v>22.3</v>
      </c>
      <c r="H113" s="14">
        <v>20.3</v>
      </c>
      <c r="I113" s="14">
        <v>0</v>
      </c>
      <c r="J113" s="5">
        <f t="shared" ref="J113" si="161">(IF(F113="SELL",G113-H113,IF(F113="BUY",H113-G113)))*E113</f>
        <v>-3600</v>
      </c>
      <c r="K113" s="14">
        <v>0</v>
      </c>
      <c r="L113" s="6">
        <f t="shared" ref="L113" si="162">(K113+J113)/E113</f>
        <v>-2</v>
      </c>
      <c r="M113" s="6">
        <f t="shared" ref="M113" si="163">L113*E113</f>
        <v>-3600</v>
      </c>
    </row>
    <row r="114" spans="1:13" ht="18" customHeight="1">
      <c r="A114" s="11">
        <v>44201</v>
      </c>
      <c r="B114" s="3" t="s">
        <v>225</v>
      </c>
      <c r="C114" s="12" t="s">
        <v>19</v>
      </c>
      <c r="D114" s="12">
        <v>460</v>
      </c>
      <c r="E114" s="13">
        <v>2300</v>
      </c>
      <c r="F114" s="3" t="s">
        <v>13</v>
      </c>
      <c r="G114" s="14">
        <v>22.65</v>
      </c>
      <c r="H114" s="14">
        <v>24.5</v>
      </c>
      <c r="I114" s="14">
        <v>0</v>
      </c>
      <c r="J114" s="5">
        <f t="shared" ref="J114" si="164">(IF(F114="SELL",G114-H114,IF(F114="BUY",H114-G114)))*E114</f>
        <v>4255.0000000000036</v>
      </c>
      <c r="K114" s="14">
        <v>0</v>
      </c>
      <c r="L114" s="6">
        <f t="shared" ref="L114" si="165">(K114+J114)/E114</f>
        <v>1.8500000000000016</v>
      </c>
      <c r="M114" s="6">
        <f t="shared" ref="M114" si="166">L114*E114</f>
        <v>4255.0000000000036</v>
      </c>
    </row>
    <row r="115" spans="1:13" ht="18" customHeight="1">
      <c r="A115" s="11">
        <v>44200</v>
      </c>
      <c r="B115" s="3" t="s">
        <v>138</v>
      </c>
      <c r="C115" s="12" t="s">
        <v>19</v>
      </c>
      <c r="D115" s="12">
        <v>220</v>
      </c>
      <c r="E115" s="13">
        <v>3000</v>
      </c>
      <c r="F115" s="3" t="s">
        <v>13</v>
      </c>
      <c r="G115" s="14">
        <v>14.6</v>
      </c>
      <c r="H115" s="14">
        <v>14.8</v>
      </c>
      <c r="I115" s="14">
        <v>0</v>
      </c>
      <c r="J115" s="5">
        <f t="shared" ref="J115" si="167">(IF(F115="SELL",G115-H115,IF(F115="BUY",H115-G115)))*E115</f>
        <v>600.00000000000318</v>
      </c>
      <c r="K115" s="14">
        <v>0</v>
      </c>
      <c r="L115" s="6">
        <f t="shared" ref="L115" si="168">(K115+J115)/E115</f>
        <v>0.20000000000000107</v>
      </c>
      <c r="M115" s="6">
        <f t="shared" ref="M115" si="169">L115*E115</f>
        <v>600.00000000000318</v>
      </c>
    </row>
    <row r="116" spans="1:13" ht="18" customHeight="1">
      <c r="A116" s="11">
        <v>44200</v>
      </c>
      <c r="B116" s="3" t="s">
        <v>165</v>
      </c>
      <c r="C116" s="12" t="s">
        <v>19</v>
      </c>
      <c r="D116" s="12">
        <v>500</v>
      </c>
      <c r="E116" s="13">
        <v>1500</v>
      </c>
      <c r="F116" s="3" t="s">
        <v>13</v>
      </c>
      <c r="G116" s="14">
        <v>18.5</v>
      </c>
      <c r="H116" s="14">
        <v>21.5</v>
      </c>
      <c r="I116" s="14">
        <v>0</v>
      </c>
      <c r="J116" s="5">
        <f t="shared" ref="J116" si="170">(IF(F116="SELL",G116-H116,IF(F116="BUY",H116-G116)))*E116</f>
        <v>4500</v>
      </c>
      <c r="K116" s="14">
        <v>0</v>
      </c>
      <c r="L116" s="6">
        <f t="shared" ref="L116" si="171">(K116+J116)/E116</f>
        <v>3</v>
      </c>
      <c r="M116" s="6">
        <f t="shared" ref="M116" si="172">L116*E116</f>
        <v>4500</v>
      </c>
    </row>
    <row r="117" spans="1:13" ht="18" customHeight="1">
      <c r="A117" s="11">
        <v>44196</v>
      </c>
      <c r="B117" s="3" t="s">
        <v>192</v>
      </c>
      <c r="C117" s="12" t="s">
        <v>18</v>
      </c>
      <c r="D117" s="12">
        <v>5300</v>
      </c>
      <c r="E117" s="13">
        <v>250</v>
      </c>
      <c r="F117" s="3" t="s">
        <v>13</v>
      </c>
      <c r="G117" s="14">
        <v>245</v>
      </c>
      <c r="H117" s="14">
        <v>262.2</v>
      </c>
      <c r="I117" s="14">
        <v>0</v>
      </c>
      <c r="J117" s="5">
        <f t="shared" ref="J117" si="173">(IF(F117="SELL",G117-H117,IF(F117="BUY",H117-G117)))*E117</f>
        <v>4299.9999999999973</v>
      </c>
      <c r="K117" s="14">
        <v>0</v>
      </c>
      <c r="L117" s="6">
        <f t="shared" ref="L117" si="174">(K117+J117)/E117</f>
        <v>17.199999999999989</v>
      </c>
      <c r="M117" s="6">
        <f t="shared" ref="M117" si="175">L117*E117</f>
        <v>4299.9999999999973</v>
      </c>
    </row>
    <row r="118" spans="1:13" ht="18" customHeight="1">
      <c r="A118" s="11">
        <v>44194</v>
      </c>
      <c r="B118" s="3" t="s">
        <v>225</v>
      </c>
      <c r="C118" s="12" t="s">
        <v>19</v>
      </c>
      <c r="D118" s="12">
        <v>460</v>
      </c>
      <c r="E118" s="13">
        <v>2300</v>
      </c>
      <c r="F118" s="3" t="s">
        <v>13</v>
      </c>
      <c r="G118" s="14">
        <v>11.4</v>
      </c>
      <c r="H118" s="14">
        <v>9.4</v>
      </c>
      <c r="I118" s="14">
        <v>0</v>
      </c>
      <c r="J118" s="5">
        <f t="shared" ref="J118" si="176">(IF(F118="SELL",G118-H118,IF(F118="BUY",H118-G118)))*E118</f>
        <v>-4600</v>
      </c>
      <c r="K118" s="14">
        <v>0</v>
      </c>
      <c r="L118" s="6">
        <f t="shared" ref="L118" si="177">(K118+J118)/E118</f>
        <v>-2</v>
      </c>
      <c r="M118" s="6">
        <f t="shared" ref="M118" si="178">L118*E118</f>
        <v>-4600</v>
      </c>
    </row>
    <row r="119" spans="1:13" ht="18" customHeight="1">
      <c r="A119" s="11">
        <v>44193</v>
      </c>
      <c r="B119" s="3" t="s">
        <v>221</v>
      </c>
      <c r="C119" s="12" t="s">
        <v>18</v>
      </c>
      <c r="D119" s="12">
        <v>480</v>
      </c>
      <c r="E119" s="13">
        <v>1400</v>
      </c>
      <c r="F119" s="3" t="s">
        <v>13</v>
      </c>
      <c r="G119" s="14">
        <v>7.05</v>
      </c>
      <c r="H119" s="14">
        <v>4</v>
      </c>
      <c r="I119" s="14">
        <v>0</v>
      </c>
      <c r="J119" s="5">
        <f t="shared" ref="J119" si="179">(IF(F119="SELL",G119-H119,IF(F119="BUY",H119-G119)))*E119</f>
        <v>-4270</v>
      </c>
      <c r="K119" s="14">
        <v>0</v>
      </c>
      <c r="L119" s="6">
        <f t="shared" ref="L119" si="180">(K119+J119)/E119</f>
        <v>-3.05</v>
      </c>
      <c r="M119" s="6">
        <f t="shared" ref="M119" si="181">L119*E119</f>
        <v>-4270</v>
      </c>
    </row>
    <row r="120" spans="1:13" ht="18" customHeight="1">
      <c r="A120" s="11">
        <v>44193</v>
      </c>
      <c r="B120" s="3" t="s">
        <v>240</v>
      </c>
      <c r="C120" s="12" t="s">
        <v>18</v>
      </c>
      <c r="D120" s="12">
        <v>185</v>
      </c>
      <c r="E120" s="13">
        <v>3600</v>
      </c>
      <c r="F120" s="3" t="s">
        <v>13</v>
      </c>
      <c r="G120" s="14">
        <v>2.0499999999999998</v>
      </c>
      <c r="H120" s="14">
        <v>2.15</v>
      </c>
      <c r="I120" s="14">
        <v>0</v>
      </c>
      <c r="J120" s="5">
        <f t="shared" ref="J120" si="182">(IF(F120="SELL",G120-H120,IF(F120="BUY",H120-G120)))*E120</f>
        <v>360.00000000000034</v>
      </c>
      <c r="K120" s="14">
        <v>0</v>
      </c>
      <c r="L120" s="6">
        <f t="shared" ref="L120" si="183">(K120+J120)/E120</f>
        <v>0.10000000000000009</v>
      </c>
      <c r="M120" s="6">
        <f t="shared" ref="M120" si="184">L120*E120</f>
        <v>360.00000000000034</v>
      </c>
    </row>
    <row r="121" spans="1:13" ht="18" customHeight="1">
      <c r="A121" s="11">
        <v>44189</v>
      </c>
      <c r="B121" s="3" t="s">
        <v>234</v>
      </c>
      <c r="C121" s="12" t="s">
        <v>18</v>
      </c>
      <c r="D121" s="12">
        <v>540</v>
      </c>
      <c r="E121" s="13">
        <v>1500</v>
      </c>
      <c r="F121" s="3" t="s">
        <v>13</v>
      </c>
      <c r="G121" s="14">
        <v>14.05</v>
      </c>
      <c r="H121" s="14">
        <v>16.5</v>
      </c>
      <c r="I121" s="14">
        <v>19</v>
      </c>
      <c r="J121" s="5">
        <f t="shared" ref="J121" si="185">(IF(F121="SELL",G121-H121,IF(F121="BUY",H121-G121)))*E121</f>
        <v>3674.9999999999991</v>
      </c>
      <c r="K121" s="14">
        <f>E121*2.5</f>
        <v>3750</v>
      </c>
      <c r="L121" s="6">
        <f t="shared" ref="L121" si="186">(K121+J121)/E121</f>
        <v>4.9499999999999993</v>
      </c>
      <c r="M121" s="6">
        <f t="shared" ref="M121" si="187">L121*E121</f>
        <v>7424.9999999999991</v>
      </c>
    </row>
    <row r="122" spans="1:13" ht="18" customHeight="1">
      <c r="A122" s="11">
        <v>44189</v>
      </c>
      <c r="B122" s="3" t="s">
        <v>240</v>
      </c>
      <c r="C122" s="12" t="s">
        <v>18</v>
      </c>
      <c r="D122" s="12">
        <v>185</v>
      </c>
      <c r="E122" s="13">
        <v>3600</v>
      </c>
      <c r="F122" s="3" t="s">
        <v>13</v>
      </c>
      <c r="G122" s="14">
        <v>3</v>
      </c>
      <c r="H122" s="14">
        <v>4.5</v>
      </c>
      <c r="I122" s="14">
        <v>0</v>
      </c>
      <c r="J122" s="5">
        <f t="shared" ref="J122" si="188">(IF(F122="SELL",G122-H122,IF(F122="BUY",H122-G122)))*E122</f>
        <v>5400</v>
      </c>
      <c r="K122" s="14">
        <v>0</v>
      </c>
      <c r="L122" s="6">
        <f t="shared" ref="L122" si="189">(K122+J122)/E122</f>
        <v>1.5</v>
      </c>
      <c r="M122" s="6">
        <f t="shared" ref="M122" si="190">L122*E122</f>
        <v>5400</v>
      </c>
    </row>
    <row r="123" spans="1:13" ht="18" customHeight="1">
      <c r="A123" s="11">
        <v>44188</v>
      </c>
      <c r="B123" s="3" t="s">
        <v>187</v>
      </c>
      <c r="C123" s="12" t="s">
        <v>18</v>
      </c>
      <c r="D123" s="12">
        <v>360</v>
      </c>
      <c r="E123" s="13">
        <v>2000</v>
      </c>
      <c r="F123" s="3" t="s">
        <v>13</v>
      </c>
      <c r="G123" s="14">
        <v>9.5</v>
      </c>
      <c r="H123" s="14">
        <v>7.5</v>
      </c>
      <c r="I123" s="14">
        <v>0</v>
      </c>
      <c r="J123" s="5">
        <f t="shared" ref="J123" si="191">(IF(F123="SELL",G123-H123,IF(F123="BUY",H123-G123)))*E123</f>
        <v>-4000</v>
      </c>
      <c r="K123" s="14">
        <v>0</v>
      </c>
      <c r="L123" s="6">
        <f t="shared" ref="L123" si="192">(K123+J123)/E123</f>
        <v>-2</v>
      </c>
      <c r="M123" s="6">
        <f t="shared" ref="M123" si="193">L123*E123</f>
        <v>-4000</v>
      </c>
    </row>
    <row r="124" spans="1:13" ht="18" customHeight="1">
      <c r="A124" s="11">
        <v>44188</v>
      </c>
      <c r="B124" s="3" t="s">
        <v>213</v>
      </c>
      <c r="C124" s="12" t="s">
        <v>18</v>
      </c>
      <c r="D124" s="12">
        <v>190</v>
      </c>
      <c r="E124" s="13">
        <v>4000</v>
      </c>
      <c r="F124" s="3" t="s">
        <v>13</v>
      </c>
      <c r="G124" s="14">
        <v>3.55</v>
      </c>
      <c r="H124" s="14">
        <v>2.95</v>
      </c>
      <c r="I124" s="14">
        <v>0</v>
      </c>
      <c r="J124" s="5">
        <f t="shared" ref="J124" si="194">(IF(F124="SELL",G124-H124,IF(F124="BUY",H124-G124)))*E124</f>
        <v>-2399.9999999999986</v>
      </c>
      <c r="K124" s="14">
        <v>0</v>
      </c>
      <c r="L124" s="6">
        <f t="shared" ref="L124" si="195">(K124+J124)/E124</f>
        <v>-0.59999999999999964</v>
      </c>
      <c r="M124" s="6">
        <f t="shared" ref="M124" si="196">L124*E124</f>
        <v>-2399.9999999999986</v>
      </c>
    </row>
    <row r="125" spans="1:13" ht="18" customHeight="1">
      <c r="A125" s="11">
        <v>44188</v>
      </c>
      <c r="B125" s="3" t="s">
        <v>237</v>
      </c>
      <c r="C125" s="12" t="s">
        <v>18</v>
      </c>
      <c r="D125" s="12">
        <v>700</v>
      </c>
      <c r="E125" s="13">
        <v>1000</v>
      </c>
      <c r="F125" s="3" t="s">
        <v>13</v>
      </c>
      <c r="G125" s="14">
        <v>9.8000000000000007</v>
      </c>
      <c r="H125" s="14">
        <v>6</v>
      </c>
      <c r="I125" s="14">
        <v>0</v>
      </c>
      <c r="J125" s="5">
        <f t="shared" ref="J125" si="197">(IF(F125="SELL",G125-H125,IF(F125="BUY",H125-G125)))*E125</f>
        <v>-3800.0000000000009</v>
      </c>
      <c r="K125" s="14">
        <v>0</v>
      </c>
      <c r="L125" s="6">
        <f t="shared" ref="L125" si="198">(K125+J125)/E125</f>
        <v>-3.8000000000000007</v>
      </c>
      <c r="M125" s="6">
        <f t="shared" ref="M125" si="199">L125*E125</f>
        <v>-3800.0000000000009</v>
      </c>
    </row>
    <row r="126" spans="1:13" ht="18" customHeight="1">
      <c r="A126" s="11">
        <v>44187</v>
      </c>
      <c r="B126" s="3" t="s">
        <v>237</v>
      </c>
      <c r="C126" s="12" t="s">
        <v>18</v>
      </c>
      <c r="D126" s="12">
        <v>700</v>
      </c>
      <c r="E126" s="13">
        <v>1000</v>
      </c>
      <c r="F126" s="3" t="s">
        <v>13</v>
      </c>
      <c r="G126" s="14">
        <v>10.25</v>
      </c>
      <c r="H126" s="14">
        <v>14</v>
      </c>
      <c r="I126" s="14">
        <v>20</v>
      </c>
      <c r="J126" s="5">
        <f t="shared" ref="J126" si="200">(IF(F126="SELL",G126-H126,IF(F126="BUY",H126-G126)))*E126</f>
        <v>3750</v>
      </c>
      <c r="K126" s="14">
        <f>E126*6</f>
        <v>6000</v>
      </c>
      <c r="L126" s="6">
        <f t="shared" ref="L126" si="201">(K126+J126)/E126</f>
        <v>9.75</v>
      </c>
      <c r="M126" s="6">
        <f t="shared" ref="M126" si="202">L126*E126</f>
        <v>9750</v>
      </c>
    </row>
    <row r="127" spans="1:13" ht="18" customHeight="1">
      <c r="A127" s="11">
        <v>44187</v>
      </c>
      <c r="B127" s="3" t="s">
        <v>205</v>
      </c>
      <c r="C127" s="12" t="s">
        <v>18</v>
      </c>
      <c r="D127" s="12">
        <v>460</v>
      </c>
      <c r="E127" s="13">
        <v>1375</v>
      </c>
      <c r="F127" s="3" t="s">
        <v>13</v>
      </c>
      <c r="G127" s="14">
        <v>6</v>
      </c>
      <c r="H127" s="14">
        <v>9</v>
      </c>
      <c r="I127" s="14">
        <v>13</v>
      </c>
      <c r="J127" s="5">
        <f t="shared" ref="J127" si="203">(IF(F127="SELL",G127-H127,IF(F127="BUY",H127-G127)))*E127</f>
        <v>4125</v>
      </c>
      <c r="K127" s="14">
        <f>E127*4</f>
        <v>5500</v>
      </c>
      <c r="L127" s="6">
        <f t="shared" ref="L127" si="204">(K127+J127)/E127</f>
        <v>7</v>
      </c>
      <c r="M127" s="6">
        <f t="shared" ref="M127" si="205">L127*E127</f>
        <v>9625</v>
      </c>
    </row>
    <row r="128" spans="1:13" ht="18" customHeight="1">
      <c r="A128" s="11">
        <v>44186</v>
      </c>
      <c r="B128" s="3" t="s">
        <v>237</v>
      </c>
      <c r="C128" s="12" t="s">
        <v>19</v>
      </c>
      <c r="D128" s="12">
        <v>720</v>
      </c>
      <c r="E128" s="13">
        <v>1000</v>
      </c>
      <c r="F128" s="3" t="s">
        <v>13</v>
      </c>
      <c r="G128" s="14">
        <v>18</v>
      </c>
      <c r="H128" s="14">
        <v>22</v>
      </c>
      <c r="I128" s="14">
        <v>26</v>
      </c>
      <c r="J128" s="5">
        <f t="shared" ref="J128" si="206">(IF(F128="SELL",G128-H128,IF(F128="BUY",H128-G128)))*E128</f>
        <v>4000</v>
      </c>
      <c r="K128" s="14">
        <f>E128*4</f>
        <v>4000</v>
      </c>
      <c r="L128" s="6">
        <f t="shared" ref="L128" si="207">(K128+J128)/E128</f>
        <v>8</v>
      </c>
      <c r="M128" s="6">
        <f t="shared" ref="M128" si="208">L128*E128</f>
        <v>8000</v>
      </c>
    </row>
    <row r="129" spans="1:13" ht="18" customHeight="1">
      <c r="A129" s="11">
        <v>44186</v>
      </c>
      <c r="B129" s="3" t="s">
        <v>187</v>
      </c>
      <c r="C129" s="12" t="s">
        <v>19</v>
      </c>
      <c r="D129" s="12">
        <v>360</v>
      </c>
      <c r="E129" s="13">
        <v>2000</v>
      </c>
      <c r="F129" s="3" t="s">
        <v>13</v>
      </c>
      <c r="G129" s="14">
        <v>14.05</v>
      </c>
      <c r="H129" s="14">
        <v>16.5</v>
      </c>
      <c r="I129" s="14">
        <v>0</v>
      </c>
      <c r="J129" s="5">
        <f t="shared" ref="J129" si="209">(IF(F129="SELL",G129-H129,IF(F129="BUY",H129-G129)))*E129</f>
        <v>4899.9999999999982</v>
      </c>
      <c r="K129" s="14">
        <v>0</v>
      </c>
      <c r="L129" s="6">
        <f t="shared" ref="L129" si="210">(K129+J129)/E129</f>
        <v>2.4499999999999993</v>
      </c>
      <c r="M129" s="6">
        <f t="shared" ref="M129" si="211">L129*E129</f>
        <v>4899.9999999999982</v>
      </c>
    </row>
    <row r="130" spans="1:13" ht="18" customHeight="1">
      <c r="A130" s="11">
        <v>44183</v>
      </c>
      <c r="B130" s="3" t="s">
        <v>122</v>
      </c>
      <c r="C130" s="12" t="s">
        <v>19</v>
      </c>
      <c r="D130" s="12">
        <v>390</v>
      </c>
      <c r="E130" s="13">
        <v>1800</v>
      </c>
      <c r="F130" s="3" t="s">
        <v>13</v>
      </c>
      <c r="G130" s="14">
        <v>17.05</v>
      </c>
      <c r="H130" s="14">
        <v>20</v>
      </c>
      <c r="I130" s="14">
        <v>0</v>
      </c>
      <c r="J130" s="5">
        <f t="shared" ref="J130" si="212">(IF(F130="SELL",G130-H130,IF(F130="BUY",H130-G130)))*E130</f>
        <v>5309.9999999999991</v>
      </c>
      <c r="K130" s="14">
        <v>0</v>
      </c>
      <c r="L130" s="6">
        <f t="shared" ref="L130" si="213">(K130+J130)/E130</f>
        <v>2.9499999999999993</v>
      </c>
      <c r="M130" s="6">
        <f t="shared" ref="M130" si="214">L130*E130</f>
        <v>5309.9999999999991</v>
      </c>
    </row>
    <row r="131" spans="1:13" ht="18" customHeight="1">
      <c r="A131" s="11">
        <v>44183</v>
      </c>
      <c r="B131" s="3" t="s">
        <v>148</v>
      </c>
      <c r="C131" s="12" t="s">
        <v>19</v>
      </c>
      <c r="D131" s="12">
        <v>135</v>
      </c>
      <c r="E131" s="13">
        <v>6000</v>
      </c>
      <c r="F131" s="3" t="s">
        <v>13</v>
      </c>
      <c r="G131" s="14">
        <v>4.8499999999999996</v>
      </c>
      <c r="H131" s="14">
        <v>6.2</v>
      </c>
      <c r="I131" s="14">
        <v>0</v>
      </c>
      <c r="J131" s="5">
        <f t="shared" ref="J131" si="215">(IF(F131="SELL",G131-H131,IF(F131="BUY",H131-G131)))*E131</f>
        <v>8100.0000000000036</v>
      </c>
      <c r="K131" s="14">
        <v>0</v>
      </c>
      <c r="L131" s="6">
        <f t="shared" ref="L131" si="216">(K131+J131)/E131</f>
        <v>1.3500000000000005</v>
      </c>
      <c r="M131" s="6">
        <f t="shared" ref="M131" si="217">L131*E131</f>
        <v>8100.0000000000036</v>
      </c>
    </row>
    <row r="132" spans="1:13" ht="18" customHeight="1">
      <c r="A132" s="11">
        <v>44183</v>
      </c>
      <c r="B132" s="3" t="s">
        <v>153</v>
      </c>
      <c r="C132" s="12" t="s">
        <v>19</v>
      </c>
      <c r="D132" s="12">
        <v>260</v>
      </c>
      <c r="E132" s="13">
        <v>3000</v>
      </c>
      <c r="F132" s="3" t="s">
        <v>13</v>
      </c>
      <c r="G132" s="14">
        <v>12.5</v>
      </c>
      <c r="H132" s="14">
        <v>11</v>
      </c>
      <c r="I132" s="14">
        <v>0</v>
      </c>
      <c r="J132" s="5">
        <f t="shared" ref="J132" si="218">(IF(F132="SELL",G132-H132,IF(F132="BUY",H132-G132)))*E132</f>
        <v>-4500</v>
      </c>
      <c r="K132" s="14">
        <v>0</v>
      </c>
      <c r="L132" s="6">
        <f t="shared" ref="L132" si="219">(K132+J132)/E132</f>
        <v>-1.5</v>
      </c>
      <c r="M132" s="6">
        <f t="shared" ref="M132" si="220">L132*E132</f>
        <v>-4500</v>
      </c>
    </row>
    <row r="133" spans="1:13" ht="18" customHeight="1">
      <c r="A133" s="11">
        <v>44182</v>
      </c>
      <c r="B133" s="3" t="s">
        <v>174</v>
      </c>
      <c r="C133" s="12" t="s">
        <v>18</v>
      </c>
      <c r="D133" s="12">
        <v>250</v>
      </c>
      <c r="E133" s="13">
        <v>3000</v>
      </c>
      <c r="F133" s="3" t="s">
        <v>13</v>
      </c>
      <c r="G133" s="14">
        <v>7.25</v>
      </c>
      <c r="H133" s="14">
        <v>9</v>
      </c>
      <c r="I133" s="14">
        <v>0</v>
      </c>
      <c r="J133" s="5">
        <f t="shared" ref="J133" si="221">(IF(F133="SELL",G133-H133,IF(F133="BUY",H133-G133)))*E133</f>
        <v>5250</v>
      </c>
      <c r="K133" s="14">
        <v>0</v>
      </c>
      <c r="L133" s="6">
        <f t="shared" ref="L133" si="222">(K133+J133)/E133</f>
        <v>1.75</v>
      </c>
      <c r="M133" s="6">
        <f t="shared" ref="M133" si="223">L133*E133</f>
        <v>5250</v>
      </c>
    </row>
    <row r="134" spans="1:13" ht="18" customHeight="1">
      <c r="A134" s="11">
        <v>44182</v>
      </c>
      <c r="B134" s="3" t="s">
        <v>165</v>
      </c>
      <c r="C134" s="12" t="s">
        <v>19</v>
      </c>
      <c r="D134" s="12">
        <v>500</v>
      </c>
      <c r="E134" s="13">
        <v>1500</v>
      </c>
      <c r="F134" s="3" t="s">
        <v>13</v>
      </c>
      <c r="G134" s="14">
        <v>9.6</v>
      </c>
      <c r="H134" s="14">
        <v>12</v>
      </c>
      <c r="I134" s="14">
        <v>0</v>
      </c>
      <c r="J134" s="5">
        <f t="shared" ref="J134" si="224">(IF(F134="SELL",G134-H134,IF(F134="BUY",H134-G134)))*E134</f>
        <v>3600.0000000000005</v>
      </c>
      <c r="K134" s="14">
        <v>0</v>
      </c>
      <c r="L134" s="6">
        <f t="shared" ref="L134" si="225">(K134+J134)/E134</f>
        <v>2.4000000000000004</v>
      </c>
      <c r="M134" s="6">
        <f t="shared" ref="M134" si="226">L134*E134</f>
        <v>3600.0000000000005</v>
      </c>
    </row>
    <row r="135" spans="1:13" ht="18" customHeight="1">
      <c r="A135" s="11">
        <v>44181</v>
      </c>
      <c r="B135" s="3" t="s">
        <v>238</v>
      </c>
      <c r="C135" s="12" t="s">
        <v>19</v>
      </c>
      <c r="D135" s="12">
        <v>400</v>
      </c>
      <c r="E135" s="13">
        <v>1563</v>
      </c>
      <c r="F135" s="3" t="s">
        <v>13</v>
      </c>
      <c r="G135" s="14">
        <v>22.85</v>
      </c>
      <c r="H135" s="14">
        <v>25.5</v>
      </c>
      <c r="I135" s="14">
        <v>0</v>
      </c>
      <c r="J135" s="5">
        <f t="shared" ref="J135" si="227">(IF(F135="SELL",G135-H135,IF(F135="BUY",H135-G135)))*E135</f>
        <v>4141.949999999998</v>
      </c>
      <c r="K135" s="14">
        <v>0</v>
      </c>
      <c r="L135" s="6">
        <f t="shared" ref="L135" si="228">(K135+J135)/E135</f>
        <v>2.6499999999999986</v>
      </c>
      <c r="M135" s="6">
        <f t="shared" ref="M135" si="229">L135*E135</f>
        <v>4141.949999999998</v>
      </c>
    </row>
    <row r="136" spans="1:13" ht="18" customHeight="1">
      <c r="A136" s="11">
        <v>44181</v>
      </c>
      <c r="B136" s="3" t="s">
        <v>213</v>
      </c>
      <c r="C136" s="12" t="s">
        <v>18</v>
      </c>
      <c r="D136" s="12">
        <v>190</v>
      </c>
      <c r="E136" s="13">
        <v>4000</v>
      </c>
      <c r="F136" s="3" t="s">
        <v>13</v>
      </c>
      <c r="G136" s="14">
        <v>5.6</v>
      </c>
      <c r="H136" s="14">
        <v>4.5</v>
      </c>
      <c r="I136" s="14">
        <v>0</v>
      </c>
      <c r="J136" s="5">
        <f t="shared" ref="J136" si="230">(IF(F136="SELL",G136-H136,IF(F136="BUY",H136-G136)))*E136</f>
        <v>-4399.9999999999982</v>
      </c>
      <c r="K136" s="14">
        <v>0</v>
      </c>
      <c r="L136" s="6">
        <f t="shared" ref="L136" si="231">(K136+J136)/E136</f>
        <v>-1.0999999999999996</v>
      </c>
      <c r="M136" s="6">
        <f t="shared" ref="M136" si="232">L136*E136</f>
        <v>-4399.9999999999982</v>
      </c>
    </row>
    <row r="137" spans="1:13" ht="18" customHeight="1">
      <c r="A137" s="11">
        <v>44181</v>
      </c>
      <c r="B137" s="3" t="s">
        <v>121</v>
      </c>
      <c r="C137" s="12" t="s">
        <v>19</v>
      </c>
      <c r="D137" s="12">
        <v>2600</v>
      </c>
      <c r="E137" s="13">
        <v>250</v>
      </c>
      <c r="F137" s="3" t="s">
        <v>13</v>
      </c>
      <c r="G137" s="14">
        <v>82</v>
      </c>
      <c r="H137" s="14">
        <v>100</v>
      </c>
      <c r="I137" s="14">
        <v>0</v>
      </c>
      <c r="J137" s="5">
        <f t="shared" ref="J137" si="233">(IF(F137="SELL",G137-H137,IF(F137="BUY",H137-G137)))*E137</f>
        <v>4500</v>
      </c>
      <c r="K137" s="14">
        <v>0</v>
      </c>
      <c r="L137" s="6">
        <f t="shared" ref="L137" si="234">(K137+J137)/E137</f>
        <v>18</v>
      </c>
      <c r="M137" s="6">
        <f t="shared" ref="M137" si="235">L137*E137</f>
        <v>4500</v>
      </c>
    </row>
    <row r="138" spans="1:13" ht="18" customHeight="1">
      <c r="A138" s="11">
        <v>44180</v>
      </c>
      <c r="B138" s="3" t="s">
        <v>237</v>
      </c>
      <c r="C138" s="12" t="s">
        <v>19</v>
      </c>
      <c r="D138" s="12">
        <v>720</v>
      </c>
      <c r="E138" s="13">
        <v>1000</v>
      </c>
      <c r="F138" s="3" t="s">
        <v>13</v>
      </c>
      <c r="G138" s="14">
        <v>22.7</v>
      </c>
      <c r="H138" s="14">
        <v>27</v>
      </c>
      <c r="I138" s="14">
        <v>0</v>
      </c>
      <c r="J138" s="5">
        <f t="shared" ref="J138" si="236">(IF(F138="SELL",G138-H138,IF(F138="BUY",H138-G138)))*E138</f>
        <v>4300.0000000000009</v>
      </c>
      <c r="K138" s="14">
        <v>0</v>
      </c>
      <c r="L138" s="6">
        <f t="shared" ref="L138" si="237">(K138+J138)/E138</f>
        <v>4.3000000000000007</v>
      </c>
      <c r="M138" s="6">
        <f t="shared" ref="M138" si="238">L138*E138</f>
        <v>4300.0000000000009</v>
      </c>
    </row>
    <row r="139" spans="1:13" ht="18" customHeight="1">
      <c r="A139" s="11">
        <v>44180</v>
      </c>
      <c r="B139" s="3" t="s">
        <v>234</v>
      </c>
      <c r="C139" s="12" t="s">
        <v>19</v>
      </c>
      <c r="D139" s="12">
        <v>540</v>
      </c>
      <c r="E139" s="13">
        <v>1500</v>
      </c>
      <c r="F139" s="3" t="s">
        <v>13</v>
      </c>
      <c r="G139" s="14">
        <v>22.3</v>
      </c>
      <c r="H139" s="14">
        <v>25</v>
      </c>
      <c r="I139" s="14">
        <v>0</v>
      </c>
      <c r="J139" s="5">
        <f t="shared" ref="J139" si="239">(IF(F139="SELL",G139-H139,IF(F139="BUY",H139-G139)))*E139</f>
        <v>4049.9999999999991</v>
      </c>
      <c r="K139" s="14">
        <v>0</v>
      </c>
      <c r="L139" s="6">
        <f t="shared" ref="L139" si="240">(K139+J139)/E139</f>
        <v>2.6999999999999993</v>
      </c>
      <c r="M139" s="6">
        <f t="shared" ref="M139" si="241">L139*E139</f>
        <v>4049.9999999999991</v>
      </c>
    </row>
    <row r="140" spans="1:13" ht="18" customHeight="1">
      <c r="A140" s="11">
        <v>44180</v>
      </c>
      <c r="B140" s="3" t="s">
        <v>239</v>
      </c>
      <c r="C140" s="12" t="s">
        <v>19</v>
      </c>
      <c r="D140" s="12">
        <v>920</v>
      </c>
      <c r="E140" s="13">
        <v>950</v>
      </c>
      <c r="F140" s="3" t="s">
        <v>13</v>
      </c>
      <c r="G140" s="14">
        <v>29.05</v>
      </c>
      <c r="H140" s="14">
        <v>33</v>
      </c>
      <c r="I140" s="14">
        <v>0</v>
      </c>
      <c r="J140" s="5">
        <f t="shared" ref="J140" si="242">(IF(F140="SELL",G140-H140,IF(F140="BUY",H140-G140)))*E140</f>
        <v>3752.4999999999995</v>
      </c>
      <c r="K140" s="14">
        <v>0</v>
      </c>
      <c r="L140" s="6">
        <f t="shared" ref="L140" si="243">(K140+J140)/E140</f>
        <v>3.9499999999999997</v>
      </c>
      <c r="M140" s="6">
        <f t="shared" ref="M140" si="244">L140*E140</f>
        <v>3752.4999999999995</v>
      </c>
    </row>
    <row r="141" spans="1:13" ht="18" customHeight="1">
      <c r="A141" s="11">
        <v>44179</v>
      </c>
      <c r="B141" s="3" t="s">
        <v>116</v>
      </c>
      <c r="C141" s="12" t="s">
        <v>19</v>
      </c>
      <c r="D141" s="12">
        <v>2300</v>
      </c>
      <c r="E141" s="13">
        <v>300</v>
      </c>
      <c r="F141" s="3" t="s">
        <v>13</v>
      </c>
      <c r="G141" s="14">
        <v>59</v>
      </c>
      <c r="H141" s="14">
        <v>70</v>
      </c>
      <c r="I141" s="14">
        <v>0</v>
      </c>
      <c r="J141" s="5">
        <f t="shared" ref="J141" si="245">(IF(F141="SELL",G141-H141,IF(F141="BUY",H141-G141)))*E141</f>
        <v>3300</v>
      </c>
      <c r="K141" s="14">
        <v>0</v>
      </c>
      <c r="L141" s="6">
        <f t="shared" ref="L141" si="246">(K141+J141)/E141</f>
        <v>11</v>
      </c>
      <c r="M141" s="6">
        <f t="shared" ref="M141" si="247">L141*E141</f>
        <v>3300</v>
      </c>
    </row>
    <row r="142" spans="1:13" ht="18" customHeight="1">
      <c r="A142" s="11">
        <v>44176</v>
      </c>
      <c r="B142" s="3" t="s">
        <v>213</v>
      </c>
      <c r="C142" s="12" t="s">
        <v>18</v>
      </c>
      <c r="D142" s="12">
        <v>192.5</v>
      </c>
      <c r="E142" s="13">
        <v>4000</v>
      </c>
      <c r="F142" s="3" t="s">
        <v>13</v>
      </c>
      <c r="G142" s="14">
        <v>7.4</v>
      </c>
      <c r="H142" s="14">
        <v>9</v>
      </c>
      <c r="I142" s="14">
        <v>0</v>
      </c>
      <c r="J142" s="5">
        <f t="shared" ref="J142" si="248">(IF(F142="SELL",G142-H142,IF(F142="BUY",H142-G142)))*E142</f>
        <v>6399.9999999999982</v>
      </c>
      <c r="K142" s="14">
        <v>0</v>
      </c>
      <c r="L142" s="6">
        <f t="shared" ref="L142" si="249">(K142+J142)/E142</f>
        <v>1.5999999999999996</v>
      </c>
      <c r="M142" s="6">
        <f t="shared" ref="M142" si="250">L142*E142</f>
        <v>6399.9999999999982</v>
      </c>
    </row>
    <row r="143" spans="1:13" ht="18" customHeight="1">
      <c r="A143" s="11">
        <v>44176</v>
      </c>
      <c r="B143" s="3" t="s">
        <v>170</v>
      </c>
      <c r="C143" s="12" t="s">
        <v>19</v>
      </c>
      <c r="D143" s="12">
        <v>355</v>
      </c>
      <c r="E143" s="13">
        <v>3200</v>
      </c>
      <c r="F143" s="3" t="s">
        <v>13</v>
      </c>
      <c r="G143" s="14">
        <v>11.55</v>
      </c>
      <c r="H143" s="14">
        <v>10</v>
      </c>
      <c r="I143" s="14">
        <v>0</v>
      </c>
      <c r="J143" s="5">
        <f t="shared" ref="J143" si="251">(IF(F143="SELL",G143-H143,IF(F143="BUY",H143-G143)))*E143</f>
        <v>-4960.0000000000018</v>
      </c>
      <c r="K143" s="14">
        <v>0</v>
      </c>
      <c r="L143" s="6">
        <f t="shared" ref="L143" si="252">(K143+J143)/E143</f>
        <v>-1.5500000000000005</v>
      </c>
      <c r="M143" s="6">
        <f t="shared" ref="M143" si="253">L143*E143</f>
        <v>-4960.0000000000018</v>
      </c>
    </row>
    <row r="144" spans="1:13" ht="18" customHeight="1">
      <c r="A144" s="11">
        <v>44175</v>
      </c>
      <c r="B144" s="3" t="s">
        <v>238</v>
      </c>
      <c r="C144" s="12" t="s">
        <v>19</v>
      </c>
      <c r="D144" s="12">
        <v>400</v>
      </c>
      <c r="E144" s="13">
        <v>1563</v>
      </c>
      <c r="F144" s="3" t="s">
        <v>13</v>
      </c>
      <c r="G144" s="14">
        <v>16.5</v>
      </c>
      <c r="H144" s="14">
        <v>20</v>
      </c>
      <c r="I144" s="14">
        <v>0</v>
      </c>
      <c r="J144" s="5">
        <f t="shared" ref="J144" si="254">(IF(F144="SELL",G144-H144,IF(F144="BUY",H144-G144)))*E144</f>
        <v>5470.5</v>
      </c>
      <c r="K144" s="14">
        <v>0</v>
      </c>
      <c r="L144" s="6">
        <f t="shared" ref="L144" si="255">(K144+J144)/E144</f>
        <v>3.5</v>
      </c>
      <c r="M144" s="6">
        <f t="shared" ref="M144" si="256">L144*E144</f>
        <v>5470.5</v>
      </c>
    </row>
    <row r="145" spans="1:13" ht="18" customHeight="1">
      <c r="A145" s="11">
        <v>44175</v>
      </c>
      <c r="B145" s="3" t="s">
        <v>122</v>
      </c>
      <c r="C145" s="12" t="s">
        <v>19</v>
      </c>
      <c r="D145" s="12">
        <v>390</v>
      </c>
      <c r="E145" s="13">
        <v>1800</v>
      </c>
      <c r="F145" s="3" t="s">
        <v>13</v>
      </c>
      <c r="G145" s="14">
        <v>20</v>
      </c>
      <c r="H145" s="14">
        <v>24</v>
      </c>
      <c r="I145" s="14">
        <v>0</v>
      </c>
      <c r="J145" s="5">
        <f t="shared" ref="J145" si="257">(IF(F145="SELL",G145-H145,IF(F145="BUY",H145-G145)))*E145</f>
        <v>7200</v>
      </c>
      <c r="K145" s="14">
        <v>0</v>
      </c>
      <c r="L145" s="6">
        <f t="shared" ref="L145" si="258">(K145+J145)/E145</f>
        <v>4</v>
      </c>
      <c r="M145" s="6">
        <f t="shared" ref="M145" si="259">L145*E145</f>
        <v>7200</v>
      </c>
    </row>
    <row r="146" spans="1:13" ht="18" customHeight="1">
      <c r="A146" s="11">
        <v>44174</v>
      </c>
      <c r="B146" s="3" t="s">
        <v>231</v>
      </c>
      <c r="C146" s="12" t="s">
        <v>19</v>
      </c>
      <c r="D146" s="12">
        <v>650</v>
      </c>
      <c r="E146" s="13">
        <v>1100</v>
      </c>
      <c r="F146" s="3" t="s">
        <v>13</v>
      </c>
      <c r="G146" s="14">
        <v>23</v>
      </c>
      <c r="H146" s="14">
        <v>24</v>
      </c>
      <c r="I146" s="14">
        <v>0</v>
      </c>
      <c r="J146" s="5">
        <f t="shared" ref="J146" si="260">(IF(F146="SELL",G146-H146,IF(F146="BUY",H146-G146)))*E146</f>
        <v>1100</v>
      </c>
      <c r="K146" s="14">
        <v>0</v>
      </c>
      <c r="L146" s="6">
        <f t="shared" ref="L146" si="261">(K146+J146)/E146</f>
        <v>1</v>
      </c>
      <c r="M146" s="6">
        <f t="shared" ref="M146" si="262">L146*E146</f>
        <v>1100</v>
      </c>
    </row>
    <row r="147" spans="1:13" ht="18" customHeight="1">
      <c r="A147" s="11">
        <v>44174</v>
      </c>
      <c r="B147" s="3" t="s">
        <v>237</v>
      </c>
      <c r="C147" s="12" t="s">
        <v>19</v>
      </c>
      <c r="D147" s="12">
        <v>710</v>
      </c>
      <c r="E147" s="13">
        <v>1000</v>
      </c>
      <c r="F147" s="3" t="s">
        <v>13</v>
      </c>
      <c r="G147" s="14">
        <v>24.85</v>
      </c>
      <c r="H147" s="14">
        <v>27</v>
      </c>
      <c r="I147" s="14">
        <v>0</v>
      </c>
      <c r="J147" s="5">
        <f t="shared" ref="J147" si="263">(IF(F147="SELL",G147-H147,IF(F147="BUY",H147-G147)))*E147</f>
        <v>2149.9999999999986</v>
      </c>
      <c r="K147" s="14">
        <v>0</v>
      </c>
      <c r="L147" s="6">
        <f t="shared" ref="L147" si="264">(K147+J147)/E147</f>
        <v>2.1499999999999986</v>
      </c>
      <c r="M147" s="6">
        <f t="shared" ref="M147" si="265">L147*E147</f>
        <v>2149.9999999999986</v>
      </c>
    </row>
    <row r="148" spans="1:13" ht="18" customHeight="1">
      <c r="A148" s="11">
        <v>44173</v>
      </c>
      <c r="B148" s="3" t="s">
        <v>147</v>
      </c>
      <c r="C148" s="12" t="s">
        <v>18</v>
      </c>
      <c r="D148" s="12">
        <v>255</v>
      </c>
      <c r="E148" s="13">
        <v>3000</v>
      </c>
      <c r="F148" s="3" t="s">
        <v>13</v>
      </c>
      <c r="G148" s="14">
        <v>7.6</v>
      </c>
      <c r="H148" s="14">
        <v>9</v>
      </c>
      <c r="I148" s="14">
        <v>0</v>
      </c>
      <c r="J148" s="5">
        <f t="shared" ref="J148" si="266">(IF(F148="SELL",G148-H148,IF(F148="BUY",H148-G148)))*E148</f>
        <v>4200.0000000000009</v>
      </c>
      <c r="K148" s="14">
        <v>0</v>
      </c>
      <c r="L148" s="6">
        <f t="shared" ref="L148" si="267">(K148+J148)/E148</f>
        <v>1.4000000000000004</v>
      </c>
      <c r="M148" s="6">
        <f t="shared" ref="M148" si="268">L148*E148</f>
        <v>4200.0000000000009</v>
      </c>
    </row>
    <row r="149" spans="1:13" ht="18" customHeight="1">
      <c r="A149" s="11">
        <v>44173</v>
      </c>
      <c r="B149" s="3" t="s">
        <v>237</v>
      </c>
      <c r="C149" s="12" t="s">
        <v>19</v>
      </c>
      <c r="D149" s="12">
        <v>710</v>
      </c>
      <c r="E149" s="13">
        <v>1000</v>
      </c>
      <c r="F149" s="3" t="s">
        <v>13</v>
      </c>
      <c r="G149" s="14">
        <v>23.5</v>
      </c>
      <c r="H149" s="14">
        <v>27</v>
      </c>
      <c r="I149" s="14">
        <v>0</v>
      </c>
      <c r="J149" s="5">
        <f t="shared" ref="J149" si="269">(IF(F149="SELL",G149-H149,IF(F149="BUY",H149-G149)))*E149</f>
        <v>3500</v>
      </c>
      <c r="K149" s="14">
        <v>0</v>
      </c>
      <c r="L149" s="6">
        <f t="shared" ref="L149" si="270">(K149+J149)/E149</f>
        <v>3.5</v>
      </c>
      <c r="M149" s="6">
        <f t="shared" ref="M149" si="271">L149*E149</f>
        <v>3500</v>
      </c>
    </row>
    <row r="150" spans="1:13" ht="18" customHeight="1">
      <c r="A150" s="11">
        <v>44172</v>
      </c>
      <c r="B150" s="3" t="s">
        <v>238</v>
      </c>
      <c r="C150" s="12" t="s">
        <v>19</v>
      </c>
      <c r="D150" s="12">
        <v>420</v>
      </c>
      <c r="E150" s="13">
        <v>1563</v>
      </c>
      <c r="F150" s="3" t="s">
        <v>13</v>
      </c>
      <c r="G150" s="14">
        <v>17</v>
      </c>
      <c r="H150" s="14">
        <v>14</v>
      </c>
      <c r="I150" s="14">
        <v>0</v>
      </c>
      <c r="J150" s="5">
        <f t="shared" ref="J150" si="272">(IF(F150="SELL",G150-H150,IF(F150="BUY",H150-G150)))*E150</f>
        <v>-4689</v>
      </c>
      <c r="K150" s="14">
        <v>0</v>
      </c>
      <c r="L150" s="6">
        <f t="shared" ref="L150" si="273">(K150+J150)/E150</f>
        <v>-3</v>
      </c>
      <c r="M150" s="6">
        <f t="shared" ref="M150" si="274">L150*E150</f>
        <v>-4689</v>
      </c>
    </row>
    <row r="151" spans="1:13" ht="18" customHeight="1">
      <c r="A151" s="11">
        <v>44172</v>
      </c>
      <c r="B151" s="3" t="s">
        <v>213</v>
      </c>
      <c r="C151" s="12" t="s">
        <v>19</v>
      </c>
      <c r="D151" s="12">
        <v>190</v>
      </c>
      <c r="E151" s="13">
        <v>4000</v>
      </c>
      <c r="F151" s="3" t="s">
        <v>13</v>
      </c>
      <c r="G151" s="14">
        <v>8.1999999999999993</v>
      </c>
      <c r="H151" s="14">
        <v>9.5</v>
      </c>
      <c r="I151" s="14">
        <v>0</v>
      </c>
      <c r="J151" s="5">
        <f t="shared" ref="J151" si="275">(IF(F151="SELL",G151-H151,IF(F151="BUY",H151-G151)))*E151</f>
        <v>5200.0000000000027</v>
      </c>
      <c r="K151" s="14">
        <v>0</v>
      </c>
      <c r="L151" s="6">
        <f t="shared" ref="L151" si="276">(K151+J151)/E151</f>
        <v>1.3000000000000007</v>
      </c>
      <c r="M151" s="6">
        <f t="shared" ref="M151" si="277">L151*E151</f>
        <v>5200.0000000000027</v>
      </c>
    </row>
    <row r="152" spans="1:13" ht="18" customHeight="1">
      <c r="A152" s="11">
        <v>44169</v>
      </c>
      <c r="B152" s="3" t="s">
        <v>147</v>
      </c>
      <c r="C152" s="12" t="s">
        <v>19</v>
      </c>
      <c r="D152" s="12">
        <v>260</v>
      </c>
      <c r="E152" s="13">
        <v>3000</v>
      </c>
      <c r="F152" s="3" t="s">
        <v>13</v>
      </c>
      <c r="G152" s="14">
        <v>10</v>
      </c>
      <c r="H152" s="14">
        <v>8.5</v>
      </c>
      <c r="I152" s="14">
        <v>0</v>
      </c>
      <c r="J152" s="5">
        <f t="shared" ref="J152" si="278">(IF(F152="SELL",G152-H152,IF(F152="BUY",H152-G152)))*E152</f>
        <v>-4500</v>
      </c>
      <c r="K152" s="14">
        <v>0</v>
      </c>
      <c r="L152" s="6">
        <f t="shared" ref="L152" si="279">(K152+J152)/E152</f>
        <v>-1.5</v>
      </c>
      <c r="M152" s="6">
        <f t="shared" ref="M152" si="280">L152*E152</f>
        <v>-4500</v>
      </c>
    </row>
    <row r="153" spans="1:13" ht="18" customHeight="1">
      <c r="A153" s="11">
        <v>44169</v>
      </c>
      <c r="B153" s="3" t="s">
        <v>214</v>
      </c>
      <c r="C153" s="12" t="s">
        <v>19</v>
      </c>
      <c r="D153" s="12">
        <v>2700</v>
      </c>
      <c r="E153" s="13">
        <v>300</v>
      </c>
      <c r="F153" s="3" t="s">
        <v>13</v>
      </c>
      <c r="G153" s="14">
        <v>86</v>
      </c>
      <c r="H153" s="14">
        <v>96</v>
      </c>
      <c r="I153" s="14">
        <v>0</v>
      </c>
      <c r="J153" s="5">
        <f t="shared" ref="J153" si="281">(IF(F153="SELL",G153-H153,IF(F153="BUY",H153-G153)))*E153</f>
        <v>3000</v>
      </c>
      <c r="K153" s="14">
        <v>0</v>
      </c>
      <c r="L153" s="6">
        <f t="shared" ref="L153" si="282">(K153+J153)/E153</f>
        <v>10</v>
      </c>
      <c r="M153" s="6">
        <f t="shared" ref="M153" si="283">L153*E153</f>
        <v>3000</v>
      </c>
    </row>
    <row r="154" spans="1:13" ht="18" customHeight="1">
      <c r="A154" s="11">
        <v>44168</v>
      </c>
      <c r="B154" s="3" t="s">
        <v>228</v>
      </c>
      <c r="C154" s="12" t="s">
        <v>19</v>
      </c>
      <c r="D154" s="12">
        <v>250</v>
      </c>
      <c r="E154" s="13">
        <v>3000</v>
      </c>
      <c r="F154" s="3" t="s">
        <v>13</v>
      </c>
      <c r="G154" s="14">
        <v>13.05</v>
      </c>
      <c r="H154" s="14">
        <v>15</v>
      </c>
      <c r="I154" s="14">
        <v>0</v>
      </c>
      <c r="J154" s="5">
        <f t="shared" ref="J154" si="284">(IF(F154="SELL",G154-H154,IF(F154="BUY",H154-G154)))*E154</f>
        <v>5849.9999999999982</v>
      </c>
      <c r="K154" s="14">
        <v>0</v>
      </c>
      <c r="L154" s="6">
        <f t="shared" ref="L154" si="285">(K154+J154)/E154</f>
        <v>1.9499999999999993</v>
      </c>
      <c r="M154" s="6">
        <f t="shared" ref="M154" si="286">L154*E154</f>
        <v>5849.9999999999982</v>
      </c>
    </row>
    <row r="155" spans="1:13" ht="18" customHeight="1">
      <c r="A155" s="11">
        <v>44168</v>
      </c>
      <c r="B155" s="3" t="s">
        <v>231</v>
      </c>
      <c r="C155" s="12" t="s">
        <v>18</v>
      </c>
      <c r="D155" s="12">
        <v>640</v>
      </c>
      <c r="E155" s="13">
        <v>1100</v>
      </c>
      <c r="F155" s="3" t="s">
        <v>13</v>
      </c>
      <c r="G155" s="14">
        <v>19</v>
      </c>
      <c r="H155" s="14">
        <v>15</v>
      </c>
      <c r="I155" s="14">
        <v>0</v>
      </c>
      <c r="J155" s="5">
        <f t="shared" ref="J155" si="287">(IF(F155="SELL",G155-H155,IF(F155="BUY",H155-G155)))*E155</f>
        <v>-4400</v>
      </c>
      <c r="K155" s="14">
        <v>0</v>
      </c>
      <c r="L155" s="6">
        <f t="shared" ref="L155" si="288">(K155+J155)/E155</f>
        <v>-4</v>
      </c>
      <c r="M155" s="6">
        <f t="shared" ref="M155" si="289">L155*E155</f>
        <v>-4400</v>
      </c>
    </row>
    <row r="156" spans="1:13" ht="18" customHeight="1">
      <c r="A156" s="11">
        <v>44167</v>
      </c>
      <c r="B156" s="3" t="s">
        <v>213</v>
      </c>
      <c r="C156" s="12" t="s">
        <v>19</v>
      </c>
      <c r="D156" s="12">
        <v>190</v>
      </c>
      <c r="E156" s="13">
        <v>4000</v>
      </c>
      <c r="F156" s="3" t="s">
        <v>13</v>
      </c>
      <c r="G156" s="14">
        <v>7.4</v>
      </c>
      <c r="H156" s="14">
        <v>8.5</v>
      </c>
      <c r="I156" s="14">
        <v>0</v>
      </c>
      <c r="J156" s="5">
        <f t="shared" ref="J156" si="290">(IF(F156="SELL",G156-H156,IF(F156="BUY",H156-G156)))*E156</f>
        <v>4399.9999999999982</v>
      </c>
      <c r="K156" s="14">
        <v>0</v>
      </c>
      <c r="L156" s="6">
        <f t="shared" ref="L156" si="291">(K156+J156)/E156</f>
        <v>1.0999999999999996</v>
      </c>
      <c r="M156" s="6">
        <f t="shared" ref="M156" si="292">L156*E156</f>
        <v>4399.9999999999982</v>
      </c>
    </row>
    <row r="157" spans="1:13" ht="18" customHeight="1">
      <c r="A157" s="11">
        <v>44167</v>
      </c>
      <c r="B157" s="3" t="s">
        <v>147</v>
      </c>
      <c r="C157" s="12" t="s">
        <v>19</v>
      </c>
      <c r="D157" s="12">
        <v>260</v>
      </c>
      <c r="E157" s="13">
        <v>3000</v>
      </c>
      <c r="F157" s="3" t="s">
        <v>13</v>
      </c>
      <c r="G157" s="14">
        <v>9.25</v>
      </c>
      <c r="H157" s="14">
        <v>11.25</v>
      </c>
      <c r="I157" s="14">
        <v>0</v>
      </c>
      <c r="J157" s="5">
        <f t="shared" ref="J157" si="293">(IF(F157="SELL",G157-H157,IF(F157="BUY",H157-G157)))*E157</f>
        <v>6000</v>
      </c>
      <c r="K157" s="14">
        <v>0</v>
      </c>
      <c r="L157" s="6">
        <f t="shared" ref="L157" si="294">(K157+J157)/E157</f>
        <v>2</v>
      </c>
      <c r="M157" s="6">
        <f t="shared" ref="M157" si="295">L157*E157</f>
        <v>6000</v>
      </c>
    </row>
    <row r="158" spans="1:13" ht="18" customHeight="1">
      <c r="A158" s="11">
        <v>44167</v>
      </c>
      <c r="B158" s="3" t="s">
        <v>238</v>
      </c>
      <c r="C158" s="12" t="s">
        <v>19</v>
      </c>
      <c r="D158" s="12">
        <v>400</v>
      </c>
      <c r="E158" s="13">
        <v>1563</v>
      </c>
      <c r="F158" s="3" t="s">
        <v>13</v>
      </c>
      <c r="G158" s="14">
        <v>22.8</v>
      </c>
      <c r="H158" s="14">
        <v>25</v>
      </c>
      <c r="I158" s="14">
        <v>0</v>
      </c>
      <c r="J158" s="5">
        <f t="shared" ref="J158" si="296">(IF(F158="SELL",G158-H158,IF(F158="BUY",H158-G158)))*E158</f>
        <v>3438.599999999999</v>
      </c>
      <c r="K158" s="14">
        <v>0</v>
      </c>
      <c r="L158" s="6">
        <f t="shared" ref="L158" si="297">(K158+J158)/E158</f>
        <v>2.1999999999999993</v>
      </c>
      <c r="M158" s="6">
        <f t="shared" ref="M158" si="298">L158*E158</f>
        <v>3438.599999999999</v>
      </c>
    </row>
    <row r="159" spans="1:13" ht="18" customHeight="1">
      <c r="A159" s="11">
        <v>44166</v>
      </c>
      <c r="B159" s="3" t="s">
        <v>234</v>
      </c>
      <c r="C159" s="12" t="s">
        <v>19</v>
      </c>
      <c r="D159" s="12">
        <v>500</v>
      </c>
      <c r="E159" s="13">
        <v>1500</v>
      </c>
      <c r="F159" s="3" t="s">
        <v>13</v>
      </c>
      <c r="G159" s="14">
        <v>27.9</v>
      </c>
      <c r="H159" s="14">
        <v>31</v>
      </c>
      <c r="I159" s="14">
        <v>0</v>
      </c>
      <c r="J159" s="5">
        <f t="shared" ref="J159" si="299">(IF(F159="SELL",G159-H159,IF(F159="BUY",H159-G159)))*E159</f>
        <v>4650.0000000000018</v>
      </c>
      <c r="K159" s="14">
        <v>0</v>
      </c>
      <c r="L159" s="6">
        <f t="shared" ref="L159" si="300">(K159+J159)/E159</f>
        <v>3.1000000000000014</v>
      </c>
      <c r="M159" s="6">
        <f t="shared" ref="M159" si="301">L159*E159</f>
        <v>4650.0000000000018</v>
      </c>
    </row>
    <row r="160" spans="1:13" ht="18" customHeight="1">
      <c r="A160" s="11">
        <v>44166</v>
      </c>
      <c r="B160" s="3" t="s">
        <v>170</v>
      </c>
      <c r="C160" s="12" t="s">
        <v>19</v>
      </c>
      <c r="D160" s="12">
        <v>350</v>
      </c>
      <c r="E160" s="13">
        <v>3200</v>
      </c>
      <c r="F160" s="3" t="s">
        <v>13</v>
      </c>
      <c r="G160" s="14">
        <v>12.9</v>
      </c>
      <c r="H160" s="14">
        <v>13.8</v>
      </c>
      <c r="I160" s="14">
        <v>0</v>
      </c>
      <c r="J160" s="5">
        <f t="shared" ref="J160" si="302">(IF(F160="SELL",G160-H160,IF(F160="BUY",H160-G160)))*E160</f>
        <v>2880.0000000000009</v>
      </c>
      <c r="K160" s="14">
        <v>0</v>
      </c>
      <c r="L160" s="6">
        <f t="shared" ref="L160" si="303">(K160+J160)/E160</f>
        <v>0.90000000000000024</v>
      </c>
      <c r="M160" s="6">
        <f t="shared" ref="M160" si="304">L160*E160</f>
        <v>2880.0000000000009</v>
      </c>
    </row>
    <row r="161" spans="1:13" ht="18" customHeight="1">
      <c r="A161" s="11">
        <v>44166</v>
      </c>
      <c r="B161" s="3" t="s">
        <v>148</v>
      </c>
      <c r="C161" s="12" t="s">
        <v>19</v>
      </c>
      <c r="D161" s="12">
        <v>120</v>
      </c>
      <c r="E161" s="13">
        <v>6000</v>
      </c>
      <c r="F161" s="3" t="s">
        <v>13</v>
      </c>
      <c r="G161" s="14">
        <v>5.7</v>
      </c>
      <c r="H161" s="14">
        <v>6.45</v>
      </c>
      <c r="I161" s="14">
        <v>0</v>
      </c>
      <c r="J161" s="5">
        <f t="shared" ref="J161" si="305">(IF(F161="SELL",G161-H161,IF(F161="BUY",H161-G161)))*E161</f>
        <v>4500</v>
      </c>
      <c r="K161" s="14">
        <v>0</v>
      </c>
      <c r="L161" s="6">
        <f t="shared" ref="L161" si="306">(K161+J161)/E161</f>
        <v>0.75</v>
      </c>
      <c r="M161" s="6">
        <f t="shared" ref="M161" si="307">L161*E161</f>
        <v>4500</v>
      </c>
    </row>
    <row r="162" spans="1:13" ht="18" customHeight="1">
      <c r="A162" s="11">
        <v>44162</v>
      </c>
      <c r="B162" s="3" t="s">
        <v>187</v>
      </c>
      <c r="C162" s="12" t="s">
        <v>19</v>
      </c>
      <c r="D162" s="12">
        <v>320</v>
      </c>
      <c r="E162" s="13">
        <v>2000</v>
      </c>
      <c r="F162" s="3" t="s">
        <v>13</v>
      </c>
      <c r="G162" s="14">
        <v>19</v>
      </c>
      <c r="H162" s="14">
        <v>23</v>
      </c>
      <c r="I162" s="14">
        <v>0</v>
      </c>
      <c r="J162" s="5">
        <f t="shared" ref="J162" si="308">(IF(F162="SELL",G162-H162,IF(F162="BUY",H162-G162)))*E162</f>
        <v>8000</v>
      </c>
      <c r="K162" s="14">
        <v>0</v>
      </c>
      <c r="L162" s="6">
        <f t="shared" ref="L162" si="309">(K162+J162)/E162</f>
        <v>4</v>
      </c>
      <c r="M162" s="6">
        <f t="shared" ref="M162" si="310">L162*E162</f>
        <v>8000</v>
      </c>
    </row>
    <row r="163" spans="1:13" ht="18" customHeight="1">
      <c r="A163" s="11">
        <v>44162</v>
      </c>
      <c r="B163" s="3" t="s">
        <v>231</v>
      </c>
      <c r="C163" s="12" t="s">
        <v>19</v>
      </c>
      <c r="D163" s="12">
        <v>650</v>
      </c>
      <c r="E163" s="13">
        <v>1100</v>
      </c>
      <c r="F163" s="3" t="s">
        <v>13</v>
      </c>
      <c r="G163" s="14">
        <v>30</v>
      </c>
      <c r="H163" s="14">
        <v>26</v>
      </c>
      <c r="I163" s="14">
        <v>0</v>
      </c>
      <c r="J163" s="5">
        <f t="shared" ref="J163" si="311">(IF(F163="SELL",G163-H163,IF(F163="BUY",H163-G163)))*E163</f>
        <v>-4400</v>
      </c>
      <c r="K163" s="14">
        <v>0</v>
      </c>
      <c r="L163" s="6">
        <f t="shared" ref="L163" si="312">(K163+J163)/E163</f>
        <v>-4</v>
      </c>
      <c r="M163" s="6">
        <f t="shared" ref="M163" si="313">L163*E163</f>
        <v>-4400</v>
      </c>
    </row>
    <row r="164" spans="1:13" ht="18" customHeight="1">
      <c r="A164" s="11">
        <v>44161</v>
      </c>
      <c r="B164" s="3" t="s">
        <v>225</v>
      </c>
      <c r="C164" s="12" t="s">
        <v>19</v>
      </c>
      <c r="D164" s="12">
        <v>430</v>
      </c>
      <c r="E164" s="13">
        <v>2300</v>
      </c>
      <c r="F164" s="3" t="s">
        <v>13</v>
      </c>
      <c r="G164" s="14">
        <v>18</v>
      </c>
      <c r="H164" s="14">
        <v>21</v>
      </c>
      <c r="I164" s="14">
        <v>0</v>
      </c>
      <c r="J164" s="5">
        <f t="shared" ref="J164" si="314">(IF(F164="SELL",G164-H164,IF(F164="BUY",H164-G164)))*E164</f>
        <v>6900</v>
      </c>
      <c r="K164" s="14">
        <v>0</v>
      </c>
      <c r="L164" s="6">
        <f t="shared" ref="L164" si="315">(K164+J164)/E164</f>
        <v>3</v>
      </c>
      <c r="M164" s="6">
        <f t="shared" ref="M164" si="316">L164*E164</f>
        <v>6900</v>
      </c>
    </row>
    <row r="165" spans="1:13" ht="18" customHeight="1">
      <c r="A165" s="11">
        <v>44160</v>
      </c>
      <c r="B165" s="3" t="s">
        <v>122</v>
      </c>
      <c r="C165" s="12" t="s">
        <v>19</v>
      </c>
      <c r="D165" s="12">
        <v>390</v>
      </c>
      <c r="E165" s="13">
        <v>1800</v>
      </c>
      <c r="F165" s="3" t="s">
        <v>13</v>
      </c>
      <c r="G165" s="14">
        <v>5</v>
      </c>
      <c r="H165" s="14">
        <v>3</v>
      </c>
      <c r="I165" s="14">
        <v>0</v>
      </c>
      <c r="J165" s="5">
        <f t="shared" ref="J165" si="317">(IF(F165="SELL",G165-H165,IF(F165="BUY",H165-G165)))*E165</f>
        <v>-3600</v>
      </c>
      <c r="K165" s="14">
        <v>0</v>
      </c>
      <c r="L165" s="6">
        <f t="shared" ref="L165" si="318">(K165+J165)/E165</f>
        <v>-2</v>
      </c>
      <c r="M165" s="6">
        <f t="shared" ref="M165" si="319">L165*E165</f>
        <v>-3600</v>
      </c>
    </row>
    <row r="166" spans="1:13" ht="18" customHeight="1">
      <c r="A166" s="11">
        <v>44159</v>
      </c>
      <c r="B166" s="3" t="s">
        <v>56</v>
      </c>
      <c r="C166" s="12" t="s">
        <v>19</v>
      </c>
      <c r="D166" s="12">
        <v>470</v>
      </c>
      <c r="E166" s="13">
        <v>1851</v>
      </c>
      <c r="F166" s="3" t="s">
        <v>13</v>
      </c>
      <c r="G166" s="14">
        <v>8.8000000000000007</v>
      </c>
      <c r="H166" s="14">
        <v>6.5</v>
      </c>
      <c r="I166" s="14">
        <v>0</v>
      </c>
      <c r="J166" s="5">
        <f t="shared" ref="J166" si="320">(IF(F166="SELL",G166-H166,IF(F166="BUY",H166-G166)))*E166</f>
        <v>-4257.3000000000011</v>
      </c>
      <c r="K166" s="14">
        <v>0</v>
      </c>
      <c r="L166" s="6">
        <f t="shared" ref="L166" si="321">(K166+J166)/E166</f>
        <v>-2.3000000000000007</v>
      </c>
      <c r="M166" s="6">
        <f t="shared" ref="M166" si="322">L166*E166</f>
        <v>-4257.3000000000011</v>
      </c>
    </row>
    <row r="167" spans="1:13" ht="18" customHeight="1">
      <c r="A167" s="11">
        <v>44159</v>
      </c>
      <c r="B167" s="3" t="s">
        <v>185</v>
      </c>
      <c r="C167" s="12" t="s">
        <v>19</v>
      </c>
      <c r="D167" s="12">
        <v>430</v>
      </c>
      <c r="E167" s="13">
        <v>1500</v>
      </c>
      <c r="F167" s="3" t="s">
        <v>13</v>
      </c>
      <c r="G167" s="14">
        <v>7.4</v>
      </c>
      <c r="H167" s="14">
        <v>5</v>
      </c>
      <c r="I167" s="14">
        <v>0</v>
      </c>
      <c r="J167" s="5">
        <f t="shared" ref="J167" si="323">(IF(F167="SELL",G167-H167,IF(F167="BUY",H167-G167)))*E167</f>
        <v>-3600.0000000000005</v>
      </c>
      <c r="K167" s="14">
        <v>0</v>
      </c>
      <c r="L167" s="6">
        <f t="shared" ref="L167" si="324">(K167+J167)/E167</f>
        <v>-2.4000000000000004</v>
      </c>
      <c r="M167" s="6">
        <f t="shared" ref="M167" si="325">L167*E167</f>
        <v>-3600.0000000000005</v>
      </c>
    </row>
    <row r="168" spans="1:13" ht="18" customHeight="1">
      <c r="A168" s="11">
        <v>44158</v>
      </c>
      <c r="B168" s="3" t="s">
        <v>150</v>
      </c>
      <c r="C168" s="12" t="s">
        <v>18</v>
      </c>
      <c r="D168" s="12">
        <v>750</v>
      </c>
      <c r="E168" s="13">
        <v>1250</v>
      </c>
      <c r="F168" s="3" t="s">
        <v>13</v>
      </c>
      <c r="G168" s="14">
        <v>22.5</v>
      </c>
      <c r="H168" s="14">
        <v>28</v>
      </c>
      <c r="I168" s="14">
        <v>35</v>
      </c>
      <c r="J168" s="5">
        <f t="shared" ref="J168" si="326">(IF(F168="SELL",G168-H168,IF(F168="BUY",H168-G168)))*E168</f>
        <v>6875</v>
      </c>
      <c r="K168" s="14">
        <f>E168*7</f>
        <v>8750</v>
      </c>
      <c r="L168" s="6">
        <f t="shared" ref="L168" si="327">(K168+J168)/E168</f>
        <v>12.5</v>
      </c>
      <c r="M168" s="6">
        <f t="shared" ref="M168" si="328">L168*E168</f>
        <v>15625</v>
      </c>
    </row>
    <row r="169" spans="1:13" ht="18" customHeight="1">
      <c r="A169" s="11">
        <v>44155</v>
      </c>
      <c r="B169" s="3" t="s">
        <v>149</v>
      </c>
      <c r="C169" s="12" t="s">
        <v>18</v>
      </c>
      <c r="D169" s="12">
        <v>515</v>
      </c>
      <c r="E169" s="13">
        <v>1250</v>
      </c>
      <c r="F169" s="3" t="s">
        <v>13</v>
      </c>
      <c r="G169" s="14">
        <v>10.7</v>
      </c>
      <c r="H169" s="14">
        <v>15</v>
      </c>
      <c r="I169" s="14">
        <v>0</v>
      </c>
      <c r="J169" s="5">
        <f t="shared" ref="J169" si="329">(IF(F169="SELL",G169-H169,IF(F169="BUY",H169-G169)))*E169</f>
        <v>5375.0000000000009</v>
      </c>
      <c r="K169" s="14">
        <v>0</v>
      </c>
      <c r="L169" s="6">
        <f t="shared" ref="L169" si="330">(K169+J169)/E169</f>
        <v>4.3000000000000007</v>
      </c>
      <c r="M169" s="6">
        <f t="shared" ref="M169" si="331">L169*E169</f>
        <v>5375.0000000000009</v>
      </c>
    </row>
    <row r="170" spans="1:13" ht="18" customHeight="1">
      <c r="A170" s="11">
        <v>44154</v>
      </c>
      <c r="B170" s="3" t="s">
        <v>215</v>
      </c>
      <c r="C170" s="12" t="s">
        <v>19</v>
      </c>
      <c r="D170" s="12">
        <v>650</v>
      </c>
      <c r="E170" s="13">
        <v>1100</v>
      </c>
      <c r="F170" s="3" t="s">
        <v>13</v>
      </c>
      <c r="G170" s="14">
        <v>11.3</v>
      </c>
      <c r="H170" s="14">
        <v>8</v>
      </c>
      <c r="I170" s="14">
        <v>0</v>
      </c>
      <c r="J170" s="5">
        <f t="shared" ref="J170" si="332">(IF(F170="SELL",G170-H170,IF(F170="BUY",H170-G170)))*E170</f>
        <v>-3630.0000000000009</v>
      </c>
      <c r="K170" s="14">
        <v>0</v>
      </c>
      <c r="L170" s="6">
        <f t="shared" ref="L170" si="333">(K170+J170)/E170</f>
        <v>-3.3000000000000007</v>
      </c>
      <c r="M170" s="6">
        <f t="shared" ref="M170" si="334">L170*E170</f>
        <v>-3630.0000000000009</v>
      </c>
    </row>
    <row r="171" spans="1:13" ht="18" customHeight="1">
      <c r="A171" s="11">
        <v>44154</v>
      </c>
      <c r="B171" s="3" t="s">
        <v>147</v>
      </c>
      <c r="C171" s="12" t="s">
        <v>19</v>
      </c>
      <c r="D171" s="12">
        <v>260</v>
      </c>
      <c r="E171" s="13">
        <v>3000</v>
      </c>
      <c r="F171" s="3" t="s">
        <v>13</v>
      </c>
      <c r="G171" s="14">
        <v>5.6</v>
      </c>
      <c r="H171" s="14">
        <v>7</v>
      </c>
      <c r="I171" s="14">
        <v>0</v>
      </c>
      <c r="J171" s="5">
        <f t="shared" ref="J171" si="335">(IF(F171="SELL",G171-H171,IF(F171="BUY",H171-G171)))*E171</f>
        <v>4200.0000000000009</v>
      </c>
      <c r="K171" s="14">
        <v>0</v>
      </c>
      <c r="L171" s="6">
        <f t="shared" ref="L171" si="336">(K171+J171)/E171</f>
        <v>1.4000000000000004</v>
      </c>
      <c r="M171" s="6">
        <f t="shared" ref="M171" si="337">L171*E171</f>
        <v>4200.0000000000009</v>
      </c>
    </row>
    <row r="172" spans="1:13" ht="18" customHeight="1">
      <c r="A172" s="11">
        <v>44153</v>
      </c>
      <c r="B172" s="3" t="s">
        <v>225</v>
      </c>
      <c r="C172" s="12" t="s">
        <v>19</v>
      </c>
      <c r="D172" s="12">
        <v>420</v>
      </c>
      <c r="E172" s="13">
        <v>2300</v>
      </c>
      <c r="F172" s="3" t="s">
        <v>13</v>
      </c>
      <c r="G172" s="14">
        <v>12.5</v>
      </c>
      <c r="H172" s="14">
        <v>10.5</v>
      </c>
      <c r="I172" s="14">
        <v>0</v>
      </c>
      <c r="J172" s="5">
        <f t="shared" ref="J172" si="338">(IF(F172="SELL",G172-H172,IF(F172="BUY",H172-G172)))*E172</f>
        <v>-4600</v>
      </c>
      <c r="K172" s="14">
        <v>0</v>
      </c>
      <c r="L172" s="6">
        <f t="shared" ref="L172" si="339">(K172+J172)/E172</f>
        <v>-2</v>
      </c>
      <c r="M172" s="6">
        <f t="shared" ref="M172" si="340">L172*E172</f>
        <v>-4600</v>
      </c>
    </row>
    <row r="173" spans="1:13" ht="18" customHeight="1">
      <c r="A173" s="11">
        <v>44153</v>
      </c>
      <c r="B173" s="3" t="s">
        <v>122</v>
      </c>
      <c r="C173" s="12" t="s">
        <v>19</v>
      </c>
      <c r="D173" s="12">
        <v>390</v>
      </c>
      <c r="E173" s="13">
        <v>1800</v>
      </c>
      <c r="F173" s="3" t="s">
        <v>13</v>
      </c>
      <c r="G173" s="14">
        <v>12.5</v>
      </c>
      <c r="H173" s="14">
        <v>10</v>
      </c>
      <c r="I173" s="14">
        <v>0</v>
      </c>
      <c r="J173" s="5">
        <f t="shared" ref="J173" si="341">(IF(F173="SELL",G173-H173,IF(F173="BUY",H173-G173)))*E173</f>
        <v>-4500</v>
      </c>
      <c r="K173" s="14">
        <v>0</v>
      </c>
      <c r="L173" s="6">
        <f t="shared" ref="L173" si="342">(K173+J173)/E173</f>
        <v>-2.5</v>
      </c>
      <c r="M173" s="6">
        <f t="shared" ref="M173" si="343">L173*E173</f>
        <v>-4500</v>
      </c>
    </row>
    <row r="174" spans="1:13" ht="18" customHeight="1">
      <c r="A174" s="11">
        <v>44152</v>
      </c>
      <c r="B174" s="3" t="s">
        <v>215</v>
      </c>
      <c r="C174" s="12" t="s">
        <v>19</v>
      </c>
      <c r="D174" s="12">
        <v>650</v>
      </c>
      <c r="E174" s="13">
        <v>1100</v>
      </c>
      <c r="F174" s="3" t="s">
        <v>13</v>
      </c>
      <c r="G174" s="14">
        <v>16.8</v>
      </c>
      <c r="H174" s="14">
        <v>13.8</v>
      </c>
      <c r="I174" s="14">
        <v>0</v>
      </c>
      <c r="J174" s="5">
        <f t="shared" ref="J174" si="344">(IF(F174="SELL",G174-H174,IF(F174="BUY",H174-G174)))*E174</f>
        <v>-3300</v>
      </c>
      <c r="K174" s="14">
        <v>0</v>
      </c>
      <c r="L174" s="6">
        <f t="shared" ref="L174" si="345">(K174+J174)/E174</f>
        <v>-3</v>
      </c>
      <c r="M174" s="6">
        <f t="shared" ref="M174" si="346">L174*E174</f>
        <v>-3300</v>
      </c>
    </row>
    <row r="175" spans="1:13" ht="18" customHeight="1">
      <c r="A175" s="11">
        <v>44152</v>
      </c>
      <c r="B175" s="3" t="s">
        <v>122</v>
      </c>
      <c r="C175" s="12" t="s">
        <v>19</v>
      </c>
      <c r="D175" s="12">
        <v>390</v>
      </c>
      <c r="E175" s="13">
        <v>1800</v>
      </c>
      <c r="F175" s="3" t="s">
        <v>13</v>
      </c>
      <c r="G175" s="14">
        <v>19</v>
      </c>
      <c r="H175" s="14">
        <v>23</v>
      </c>
      <c r="I175" s="14">
        <v>0</v>
      </c>
      <c r="J175" s="5">
        <f t="shared" ref="J175" si="347">(IF(F175="SELL",G175-H175,IF(F175="BUY",H175-G175)))*E175</f>
        <v>7200</v>
      </c>
      <c r="K175" s="14">
        <v>0</v>
      </c>
      <c r="L175" s="6">
        <f t="shared" ref="L175" si="348">(K175+J175)/E175</f>
        <v>4</v>
      </c>
      <c r="M175" s="6">
        <f t="shared" ref="M175" si="349">L175*E175</f>
        <v>7200</v>
      </c>
    </row>
    <row r="176" spans="1:13" ht="18" customHeight="1">
      <c r="A176" s="11">
        <v>44147</v>
      </c>
      <c r="B176" s="3" t="s">
        <v>222</v>
      </c>
      <c r="C176" s="12" t="s">
        <v>18</v>
      </c>
      <c r="D176" s="12">
        <v>180</v>
      </c>
      <c r="E176" s="13">
        <v>2800</v>
      </c>
      <c r="F176" s="3" t="s">
        <v>13</v>
      </c>
      <c r="G176" s="14">
        <v>11</v>
      </c>
      <c r="H176" s="14">
        <v>12.5</v>
      </c>
      <c r="I176" s="14">
        <v>0</v>
      </c>
      <c r="J176" s="5">
        <f t="shared" ref="J176" si="350">(IF(F176="SELL",G176-H176,IF(F176="BUY",H176-G176)))*E176</f>
        <v>4200</v>
      </c>
      <c r="K176" s="14">
        <v>0</v>
      </c>
      <c r="L176" s="6">
        <f t="shared" ref="L176" si="351">(K176+J176)/E176</f>
        <v>1.5</v>
      </c>
      <c r="M176" s="6">
        <f t="shared" ref="M176" si="352">L176*E176</f>
        <v>4200</v>
      </c>
    </row>
    <row r="177" spans="1:13" ht="18" customHeight="1">
      <c r="A177" s="11">
        <v>44147</v>
      </c>
      <c r="B177" s="3" t="s">
        <v>215</v>
      </c>
      <c r="C177" s="12" t="s">
        <v>19</v>
      </c>
      <c r="D177" s="12">
        <v>650</v>
      </c>
      <c r="E177" s="13">
        <v>1100</v>
      </c>
      <c r="F177" s="3" t="s">
        <v>13</v>
      </c>
      <c r="G177" s="14">
        <v>18</v>
      </c>
      <c r="H177" s="14">
        <v>22</v>
      </c>
      <c r="I177" s="14">
        <v>0</v>
      </c>
      <c r="J177" s="5">
        <f t="shared" ref="J177" si="353">(IF(F177="SELL",G177-H177,IF(F177="BUY",H177-G177)))*E177</f>
        <v>4400</v>
      </c>
      <c r="K177" s="14">
        <v>0</v>
      </c>
      <c r="L177" s="6">
        <f t="shared" ref="L177" si="354">(K177+J177)/E177</f>
        <v>4</v>
      </c>
      <c r="M177" s="6">
        <f t="shared" ref="M177" si="355">L177*E177</f>
        <v>4400</v>
      </c>
    </row>
    <row r="178" spans="1:13" ht="18" customHeight="1">
      <c r="A178" s="11">
        <v>44146</v>
      </c>
      <c r="B178" s="3" t="s">
        <v>147</v>
      </c>
      <c r="C178" s="12" t="s">
        <v>18</v>
      </c>
      <c r="D178" s="12">
        <v>253</v>
      </c>
      <c r="E178" s="13">
        <v>3000</v>
      </c>
      <c r="F178" s="3" t="s">
        <v>13</v>
      </c>
      <c r="G178" s="14">
        <v>6.4</v>
      </c>
      <c r="H178" s="14">
        <v>7.6</v>
      </c>
      <c r="I178" s="14">
        <v>0</v>
      </c>
      <c r="J178" s="5">
        <f t="shared" ref="J178" si="356">(IF(F178="SELL",G178-H178,IF(F178="BUY",H178-G178)))*E178</f>
        <v>3599.9999999999977</v>
      </c>
      <c r="K178" s="14">
        <v>0</v>
      </c>
      <c r="L178" s="6">
        <f t="shared" ref="L178" si="357">(K178+J178)/E178</f>
        <v>1.1999999999999993</v>
      </c>
      <c r="M178" s="6">
        <f t="shared" ref="M178" si="358">L178*E178</f>
        <v>3599.9999999999977</v>
      </c>
    </row>
    <row r="179" spans="1:13" ht="18" customHeight="1">
      <c r="A179" s="11">
        <v>44145</v>
      </c>
      <c r="B179" s="3" t="s">
        <v>237</v>
      </c>
      <c r="C179" s="12" t="s">
        <v>19</v>
      </c>
      <c r="D179" s="12">
        <v>680</v>
      </c>
      <c r="E179" s="13">
        <v>1000</v>
      </c>
      <c r="F179" s="3" t="s">
        <v>13</v>
      </c>
      <c r="G179" s="14">
        <v>17</v>
      </c>
      <c r="H179" s="14">
        <v>21</v>
      </c>
      <c r="I179" s="14">
        <v>0</v>
      </c>
      <c r="J179" s="5">
        <f t="shared" ref="J179" si="359">(IF(F179="SELL",G179-H179,IF(F179="BUY",H179-G179)))*E179</f>
        <v>4000</v>
      </c>
      <c r="K179" s="14">
        <v>0</v>
      </c>
      <c r="L179" s="6">
        <f t="shared" ref="L179" si="360">(K179+J179)/E179</f>
        <v>4</v>
      </c>
      <c r="M179" s="6">
        <f t="shared" ref="M179" si="361">L179*E179</f>
        <v>4000</v>
      </c>
    </row>
    <row r="180" spans="1:13" ht="18" customHeight="1">
      <c r="A180" s="11">
        <v>44145</v>
      </c>
      <c r="B180" s="3" t="s">
        <v>147</v>
      </c>
      <c r="C180" s="12" t="s">
        <v>18</v>
      </c>
      <c r="D180" s="12">
        <v>253</v>
      </c>
      <c r="E180" s="13">
        <v>3000</v>
      </c>
      <c r="F180" s="3" t="s">
        <v>13</v>
      </c>
      <c r="G180" s="14">
        <v>5.9</v>
      </c>
      <c r="H180" s="14">
        <v>7.2</v>
      </c>
      <c r="I180" s="14">
        <v>9</v>
      </c>
      <c r="J180" s="5">
        <f t="shared" ref="J180" si="362">(IF(F180="SELL",G180-H180,IF(F180="BUY",H180-G180)))*E180</f>
        <v>3899.9999999999995</v>
      </c>
      <c r="K180" s="14">
        <f>E180*1.8</f>
        <v>5400</v>
      </c>
      <c r="L180" s="6">
        <f t="shared" ref="L180" si="363">(K180+J180)/E180</f>
        <v>3.1</v>
      </c>
      <c r="M180" s="6">
        <f t="shared" ref="M180" si="364">L180*E180</f>
        <v>9300</v>
      </c>
    </row>
    <row r="181" spans="1:13" ht="18" customHeight="1">
      <c r="A181" s="11">
        <v>44144</v>
      </c>
      <c r="B181" s="3" t="s">
        <v>163</v>
      </c>
      <c r="C181" s="12" t="s">
        <v>19</v>
      </c>
      <c r="D181" s="12">
        <v>1420</v>
      </c>
      <c r="E181" s="13">
        <v>400</v>
      </c>
      <c r="F181" s="3" t="s">
        <v>13</v>
      </c>
      <c r="G181" s="14">
        <v>46.55</v>
      </c>
      <c r="H181" s="14">
        <v>56</v>
      </c>
      <c r="I181" s="14">
        <v>70</v>
      </c>
      <c r="J181" s="5">
        <f t="shared" ref="J181" si="365">(IF(F181="SELL",G181-H181,IF(F181="BUY",H181-G181)))*E181</f>
        <v>3780.0000000000009</v>
      </c>
      <c r="K181" s="14">
        <f>E181*14</f>
        <v>5600</v>
      </c>
      <c r="L181" s="6">
        <f t="shared" ref="L181" si="366">(K181+J181)/E181</f>
        <v>23.45</v>
      </c>
      <c r="M181" s="6">
        <f t="shared" ref="M181" si="367">L181*E181</f>
        <v>9380</v>
      </c>
    </row>
    <row r="182" spans="1:13" ht="18" customHeight="1">
      <c r="A182" s="11">
        <v>44144</v>
      </c>
      <c r="B182" s="3" t="s">
        <v>228</v>
      </c>
      <c r="C182" s="12" t="s">
        <v>19</v>
      </c>
      <c r="D182" s="12">
        <v>230</v>
      </c>
      <c r="E182" s="13">
        <v>3000</v>
      </c>
      <c r="F182" s="3" t="s">
        <v>13</v>
      </c>
      <c r="G182" s="14">
        <v>5.85</v>
      </c>
      <c r="H182" s="14">
        <v>7</v>
      </c>
      <c r="I182" s="14">
        <v>9</v>
      </c>
      <c r="J182" s="5">
        <f t="shared" ref="J182" si="368">(IF(F182="SELL",G182-H182,IF(F182="BUY",H182-G182)))*E182</f>
        <v>3450.0000000000009</v>
      </c>
      <c r="K182" s="14">
        <f>E182*2</f>
        <v>6000</v>
      </c>
      <c r="L182" s="6">
        <f t="shared" ref="L182" si="369">(K182+J182)/E182</f>
        <v>3.15</v>
      </c>
      <c r="M182" s="6">
        <f t="shared" ref="M182" si="370">L182*E182</f>
        <v>9450</v>
      </c>
    </row>
    <row r="183" spans="1:13" ht="18" customHeight="1">
      <c r="A183" s="11">
        <v>44141</v>
      </c>
      <c r="B183" s="3" t="s">
        <v>222</v>
      </c>
      <c r="C183" s="12" t="s">
        <v>18</v>
      </c>
      <c r="D183" s="12">
        <v>180</v>
      </c>
      <c r="E183" s="13">
        <v>2800</v>
      </c>
      <c r="F183" s="3" t="s">
        <v>13</v>
      </c>
      <c r="G183" s="14">
        <v>8.0500000000000007</v>
      </c>
      <c r="H183" s="14">
        <v>9</v>
      </c>
      <c r="I183" s="14">
        <v>0</v>
      </c>
      <c r="J183" s="5">
        <f t="shared" ref="J183" si="371">(IF(F183="SELL",G183-H183,IF(F183="BUY",H183-G183)))*E183</f>
        <v>2659.9999999999982</v>
      </c>
      <c r="K183" s="14">
        <v>0</v>
      </c>
      <c r="L183" s="6">
        <f t="shared" ref="L183" si="372">(K183+J183)/E183</f>
        <v>0.9499999999999994</v>
      </c>
      <c r="M183" s="6">
        <f t="shared" ref="M183" si="373">L183*E183</f>
        <v>2659.9999999999982</v>
      </c>
    </row>
    <row r="184" spans="1:13" ht="18" customHeight="1">
      <c r="A184" s="11">
        <v>44141</v>
      </c>
      <c r="B184" s="3" t="s">
        <v>225</v>
      </c>
      <c r="C184" s="12" t="s">
        <v>19</v>
      </c>
      <c r="D184" s="12">
        <v>420</v>
      </c>
      <c r="E184" s="13">
        <v>2300</v>
      </c>
      <c r="F184" s="3" t="s">
        <v>13</v>
      </c>
      <c r="G184" s="14">
        <v>11.5</v>
      </c>
      <c r="H184" s="14">
        <v>13.1</v>
      </c>
      <c r="I184" s="14">
        <v>0</v>
      </c>
      <c r="J184" s="5">
        <f t="shared" ref="J184" si="374">(IF(F184="SELL",G184-H184,IF(F184="BUY",H184-G184)))*E184</f>
        <v>3679.9999999999991</v>
      </c>
      <c r="K184" s="14">
        <v>0</v>
      </c>
      <c r="L184" s="6">
        <f t="shared" ref="L184" si="375">(K184+J184)/E184</f>
        <v>1.5999999999999996</v>
      </c>
      <c r="M184" s="6">
        <f t="shared" ref="M184" si="376">L184*E184</f>
        <v>3679.9999999999991</v>
      </c>
    </row>
    <row r="185" spans="1:13">
      <c r="A185" s="11">
        <v>44140</v>
      </c>
      <c r="B185" s="3" t="s">
        <v>195</v>
      </c>
      <c r="C185" s="12" t="s">
        <v>18</v>
      </c>
      <c r="D185" s="12">
        <v>840</v>
      </c>
      <c r="E185" s="13">
        <v>700</v>
      </c>
      <c r="F185" s="3" t="s">
        <v>13</v>
      </c>
      <c r="G185" s="14">
        <v>26.2</v>
      </c>
      <c r="H185" s="14">
        <v>26.2</v>
      </c>
      <c r="I185" s="14">
        <v>0</v>
      </c>
      <c r="J185" s="5">
        <f t="shared" ref="J185" si="377">(IF(F185="SELL",G185-H185,IF(F185="BUY",H185-G185)))*E185</f>
        <v>0</v>
      </c>
      <c r="K185" s="14">
        <v>0</v>
      </c>
      <c r="L185" s="6">
        <f t="shared" ref="L185" si="378">(K185+J185)/E185</f>
        <v>0</v>
      </c>
      <c r="M185" s="6">
        <f t="shared" ref="M185" si="379">L185*E185</f>
        <v>0</v>
      </c>
    </row>
    <row r="186" spans="1:13">
      <c r="A186" s="11">
        <v>44139</v>
      </c>
      <c r="B186" s="3" t="s">
        <v>213</v>
      </c>
      <c r="C186" s="12" t="s">
        <v>19</v>
      </c>
      <c r="D186" s="12">
        <v>175</v>
      </c>
      <c r="E186" s="13">
        <v>4000</v>
      </c>
      <c r="F186" s="3" t="s">
        <v>13</v>
      </c>
      <c r="G186" s="14">
        <v>4.95</v>
      </c>
      <c r="H186" s="14">
        <v>5.8</v>
      </c>
      <c r="I186" s="14">
        <v>0</v>
      </c>
      <c r="J186" s="5">
        <f t="shared" ref="J186" si="380">(IF(F186="SELL",G186-H186,IF(F186="BUY",H186-G186)))*E186</f>
        <v>3399.9999999999986</v>
      </c>
      <c r="K186" s="14">
        <v>0</v>
      </c>
      <c r="L186" s="6">
        <f t="shared" ref="L186" si="381">(K186+J186)/E186</f>
        <v>0.84999999999999964</v>
      </c>
      <c r="M186" s="6">
        <f t="shared" ref="M186" si="382">L186*E186</f>
        <v>3399.9999999999986</v>
      </c>
    </row>
    <row r="187" spans="1:13">
      <c r="A187" s="11">
        <v>44139</v>
      </c>
      <c r="B187" s="3" t="s">
        <v>121</v>
      </c>
      <c r="C187" s="12" t="s">
        <v>18</v>
      </c>
      <c r="D187" s="12">
        <v>2200</v>
      </c>
      <c r="E187" s="13">
        <v>250</v>
      </c>
      <c r="F187" s="3" t="s">
        <v>13</v>
      </c>
      <c r="G187" s="14">
        <v>88.4</v>
      </c>
      <c r="H187" s="14">
        <v>97.6</v>
      </c>
      <c r="I187" s="14">
        <v>0</v>
      </c>
      <c r="J187" s="5">
        <f t="shared" ref="J187" si="383">(IF(F187="SELL",G187-H187,IF(F187="BUY",H187-G187)))*E187</f>
        <v>2299.9999999999973</v>
      </c>
      <c r="K187" s="14">
        <v>0</v>
      </c>
      <c r="L187" s="6">
        <f t="shared" ref="L187" si="384">(K187+J187)/E187</f>
        <v>9.1999999999999886</v>
      </c>
      <c r="M187" s="6">
        <f t="shared" ref="M187" si="385">L187*E187</f>
        <v>2299.9999999999973</v>
      </c>
    </row>
    <row r="188" spans="1:13">
      <c r="A188" s="11">
        <v>44139</v>
      </c>
      <c r="B188" s="3" t="s">
        <v>122</v>
      </c>
      <c r="C188" s="12" t="s">
        <v>19</v>
      </c>
      <c r="D188" s="12">
        <v>350</v>
      </c>
      <c r="E188" s="13">
        <v>1800</v>
      </c>
      <c r="F188" s="3" t="s">
        <v>13</v>
      </c>
      <c r="G188" s="14">
        <v>16.3</v>
      </c>
      <c r="H188" s="14">
        <v>14.3</v>
      </c>
      <c r="I188" s="14">
        <v>0</v>
      </c>
      <c r="J188" s="5">
        <f t="shared" ref="J188" si="386">(IF(F188="SELL",G188-H188,IF(F188="BUY",H188-G188)))*E188</f>
        <v>-3600</v>
      </c>
      <c r="K188" s="14">
        <v>0</v>
      </c>
      <c r="L188" s="6">
        <f t="shared" ref="L188" si="387">(K188+J188)/E188</f>
        <v>-2</v>
      </c>
      <c r="M188" s="6">
        <f t="shared" ref="M188" si="388">L188*E188</f>
        <v>-3600</v>
      </c>
    </row>
    <row r="189" spans="1:13">
      <c r="A189" s="11">
        <v>44138</v>
      </c>
      <c r="B189" s="3" t="s">
        <v>223</v>
      </c>
      <c r="C189" s="12" t="s">
        <v>18</v>
      </c>
      <c r="D189" s="12">
        <v>90</v>
      </c>
      <c r="E189" s="13">
        <v>7600</v>
      </c>
      <c r="F189" s="3" t="s">
        <v>13</v>
      </c>
      <c r="G189" s="14">
        <v>4.2</v>
      </c>
      <c r="H189" s="14">
        <v>4.7</v>
      </c>
      <c r="I189" s="14">
        <v>0</v>
      </c>
      <c r="J189" s="5">
        <f t="shared" ref="J189" si="389">(IF(F189="SELL",G189-H189,IF(F189="BUY",H189-G189)))*E189</f>
        <v>3800</v>
      </c>
      <c r="K189" s="14">
        <v>0</v>
      </c>
      <c r="L189" s="6">
        <f t="shared" ref="L189" si="390">(K189+J189)/E189</f>
        <v>0.5</v>
      </c>
      <c r="M189" s="6">
        <f t="shared" ref="M189" si="391">L189*E189</f>
        <v>3800</v>
      </c>
    </row>
    <row r="190" spans="1:13">
      <c r="A190" s="11">
        <v>44138</v>
      </c>
      <c r="B190" s="3" t="s">
        <v>185</v>
      </c>
      <c r="C190" s="12" t="s">
        <v>18</v>
      </c>
      <c r="D190" s="12">
        <v>420</v>
      </c>
      <c r="E190" s="13">
        <v>1500</v>
      </c>
      <c r="F190" s="3" t="s">
        <v>13</v>
      </c>
      <c r="G190" s="14">
        <v>21.4</v>
      </c>
      <c r="H190" s="14">
        <v>24</v>
      </c>
      <c r="I190" s="14">
        <v>0</v>
      </c>
      <c r="J190" s="5">
        <f t="shared" ref="J190" si="392">(IF(F190="SELL",G190-H190,IF(F190="BUY",H190-G190)))*E190</f>
        <v>3900.0000000000023</v>
      </c>
      <c r="K190" s="14">
        <v>0</v>
      </c>
      <c r="L190" s="6">
        <f t="shared" ref="L190" si="393">(K190+J190)/E190</f>
        <v>2.6000000000000014</v>
      </c>
      <c r="M190" s="6">
        <f t="shared" ref="M190" si="394">L190*E190</f>
        <v>3900.0000000000023</v>
      </c>
    </row>
    <row r="191" spans="1:13">
      <c r="A191" s="11">
        <v>44137</v>
      </c>
      <c r="B191" s="3" t="s">
        <v>223</v>
      </c>
      <c r="C191" s="12" t="s">
        <v>18</v>
      </c>
      <c r="D191" s="12">
        <v>90</v>
      </c>
      <c r="E191" s="13">
        <v>7600</v>
      </c>
      <c r="F191" s="3" t="s">
        <v>13</v>
      </c>
      <c r="G191" s="14">
        <v>4.5</v>
      </c>
      <c r="H191" s="14">
        <v>5</v>
      </c>
      <c r="I191" s="14">
        <v>0</v>
      </c>
      <c r="J191" s="5">
        <f>(IF(F191="SELL",G191-H191,IF(F191="BUY",H191-G191)))*E191</f>
        <v>3800</v>
      </c>
      <c r="K191" s="14">
        <v>0</v>
      </c>
      <c r="L191" s="6">
        <f t="shared" ref="L191" si="395">(K191+J191)/E191</f>
        <v>0.5</v>
      </c>
      <c r="M191" s="6">
        <f t="shared" ref="M191" si="396">L191*E191</f>
        <v>3800</v>
      </c>
    </row>
    <row r="192" spans="1:13">
      <c r="A192" s="11">
        <v>44134</v>
      </c>
      <c r="B192" s="3" t="s">
        <v>202</v>
      </c>
      <c r="C192" s="12" t="s">
        <v>19</v>
      </c>
      <c r="D192" s="12">
        <v>87.5</v>
      </c>
      <c r="E192" s="13">
        <v>6700</v>
      </c>
      <c r="F192" s="3" t="s">
        <v>13</v>
      </c>
      <c r="G192" s="14">
        <v>2</v>
      </c>
      <c r="H192" s="14">
        <v>2.0499999999999998</v>
      </c>
      <c r="I192" s="14">
        <v>0</v>
      </c>
      <c r="J192" s="5">
        <f t="shared" ref="J192" si="397">(IF(F192="SELL",G192-H192,IF(F192="BUY",H192-G192)))*E192</f>
        <v>334.99999999999881</v>
      </c>
      <c r="K192" s="14">
        <v>0</v>
      </c>
      <c r="L192" s="6">
        <f t="shared" ref="L192" si="398">(K192+J192)/E192</f>
        <v>4.9999999999999822E-2</v>
      </c>
      <c r="M192" s="6">
        <f t="shared" ref="M192" si="399">L192*E192</f>
        <v>334.99999999999881</v>
      </c>
    </row>
    <row r="193" spans="1:13">
      <c r="A193" s="11">
        <v>44134</v>
      </c>
      <c r="B193" s="3" t="s">
        <v>119</v>
      </c>
      <c r="C193" s="12" t="s">
        <v>19</v>
      </c>
      <c r="D193" s="12">
        <v>315</v>
      </c>
      <c r="E193" s="13">
        <v>2700</v>
      </c>
      <c r="F193" s="3" t="s">
        <v>13</v>
      </c>
      <c r="G193" s="14">
        <v>11.5</v>
      </c>
      <c r="H193" s="14">
        <v>13</v>
      </c>
      <c r="I193" s="14">
        <v>0</v>
      </c>
      <c r="J193" s="5">
        <f t="shared" ref="J193" si="400">(IF(F193="SELL",G193-H193,IF(F193="BUY",H193-G193)))*E193</f>
        <v>4050</v>
      </c>
      <c r="K193" s="14">
        <v>0</v>
      </c>
      <c r="L193" s="6">
        <f t="shared" ref="L193" si="401">(K193+J193)/E193</f>
        <v>1.5</v>
      </c>
      <c r="M193" s="6">
        <f t="shared" ref="M193" si="402">L193*E193</f>
        <v>4050</v>
      </c>
    </row>
    <row r="194" spans="1:13">
      <c r="A194" s="11">
        <v>44134</v>
      </c>
      <c r="B194" s="3" t="s">
        <v>138</v>
      </c>
      <c r="C194" s="12" t="s">
        <v>19</v>
      </c>
      <c r="D194" s="12">
        <v>175</v>
      </c>
      <c r="E194" s="13">
        <v>3000</v>
      </c>
      <c r="F194" s="3" t="s">
        <v>13</v>
      </c>
      <c r="G194" s="14">
        <v>10</v>
      </c>
      <c r="H194" s="14">
        <v>9.3000000000000007</v>
      </c>
      <c r="I194" s="14">
        <v>0</v>
      </c>
      <c r="J194" s="5">
        <f t="shared" ref="J194" si="403">(IF(F194="SELL",G194-H194,IF(F194="BUY",H194-G194)))*E194</f>
        <v>-2099.9999999999977</v>
      </c>
      <c r="K194" s="14">
        <v>0</v>
      </c>
      <c r="L194" s="6">
        <f t="shared" ref="L194" si="404">(K194+J194)/E194</f>
        <v>-0.69999999999999929</v>
      </c>
      <c r="M194" s="6">
        <f t="shared" ref="M194" si="405">L194*E194</f>
        <v>-2099.9999999999977</v>
      </c>
    </row>
    <row r="195" spans="1:13">
      <c r="A195" s="11">
        <v>44133</v>
      </c>
      <c r="B195" s="3" t="s">
        <v>183</v>
      </c>
      <c r="C195" s="12" t="s">
        <v>19</v>
      </c>
      <c r="D195" s="12">
        <v>2900</v>
      </c>
      <c r="E195" s="13">
        <v>250</v>
      </c>
      <c r="F195" s="3" t="s">
        <v>13</v>
      </c>
      <c r="G195" s="14">
        <v>124</v>
      </c>
      <c r="H195" s="14">
        <v>138</v>
      </c>
      <c r="I195" s="14">
        <v>0</v>
      </c>
      <c r="J195" s="5">
        <f t="shared" ref="J195" si="406">(IF(F195="SELL",G195-H195,IF(F195="BUY",H195-G195)))*E195</f>
        <v>3500</v>
      </c>
      <c r="K195" s="14">
        <v>0</v>
      </c>
      <c r="L195" s="6">
        <f t="shared" ref="L195" si="407">(K195+J195)/E195</f>
        <v>14</v>
      </c>
      <c r="M195" s="6">
        <f t="shared" ref="M195" si="408">L195*E195</f>
        <v>3500</v>
      </c>
    </row>
    <row r="196" spans="1:13">
      <c r="A196" s="11">
        <v>44133</v>
      </c>
      <c r="B196" s="3" t="s">
        <v>213</v>
      </c>
      <c r="C196" s="12" t="s">
        <v>19</v>
      </c>
      <c r="D196" s="12">
        <v>172.5</v>
      </c>
      <c r="E196" s="13">
        <v>4000</v>
      </c>
      <c r="F196" s="3" t="s">
        <v>13</v>
      </c>
      <c r="G196" s="14">
        <v>1</v>
      </c>
      <c r="H196" s="14">
        <v>1.8</v>
      </c>
      <c r="I196" s="14">
        <v>2.5</v>
      </c>
      <c r="J196" s="5">
        <f t="shared" ref="J196" si="409">(IF(F196="SELL",G196-H196,IF(F196="BUY",H196-G196)))*E196</f>
        <v>3200</v>
      </c>
      <c r="K196" s="14">
        <f>E196*0.7</f>
        <v>2800</v>
      </c>
      <c r="L196" s="6">
        <f t="shared" ref="L196" si="410">(K196+J196)/E196</f>
        <v>1.5</v>
      </c>
      <c r="M196" s="6">
        <f t="shared" ref="M196" si="411">L196*E196</f>
        <v>6000</v>
      </c>
    </row>
    <row r="197" spans="1:13">
      <c r="A197" s="11">
        <v>44132</v>
      </c>
      <c r="B197" s="3" t="s">
        <v>216</v>
      </c>
      <c r="C197" s="12" t="s">
        <v>18</v>
      </c>
      <c r="D197" s="12">
        <v>1200</v>
      </c>
      <c r="E197" s="13">
        <v>750</v>
      </c>
      <c r="F197" s="3" t="s">
        <v>13</v>
      </c>
      <c r="G197" s="14">
        <v>6.8</v>
      </c>
      <c r="H197" s="14">
        <v>11</v>
      </c>
      <c r="I197" s="14">
        <v>13.25</v>
      </c>
      <c r="J197" s="5">
        <f t="shared" ref="J197" si="412">(IF(F197="SELL",G197-H197,IF(F197="BUY",H197-G197)))*E197</f>
        <v>3150</v>
      </c>
      <c r="K197" s="14">
        <f>E197*2.25</f>
        <v>1687.5</v>
      </c>
      <c r="L197" s="6">
        <f t="shared" ref="L197" si="413">(K197+J197)/E197</f>
        <v>6.45</v>
      </c>
      <c r="M197" s="6">
        <f t="shared" ref="M197" si="414">L197*E197</f>
        <v>4837.5</v>
      </c>
    </row>
    <row r="198" spans="1:13">
      <c r="A198" s="11">
        <v>44132</v>
      </c>
      <c r="B198" s="3" t="s">
        <v>138</v>
      </c>
      <c r="C198" s="12" t="s">
        <v>18</v>
      </c>
      <c r="D198" s="12">
        <v>180</v>
      </c>
      <c r="E198" s="13">
        <v>3000</v>
      </c>
      <c r="F198" s="3" t="s">
        <v>13</v>
      </c>
      <c r="G198" s="14">
        <v>1.1000000000000001</v>
      </c>
      <c r="H198" s="14">
        <v>1.1000000000000001</v>
      </c>
      <c r="I198" s="14">
        <v>0</v>
      </c>
      <c r="J198" s="5">
        <f t="shared" ref="J198" si="415">(IF(F198="SELL",G198-H198,IF(F198="BUY",H198-G198)))*E198</f>
        <v>0</v>
      </c>
      <c r="K198" s="14">
        <v>0</v>
      </c>
      <c r="L198" s="6">
        <f t="shared" ref="L198" si="416">(K198+J198)/E198</f>
        <v>0</v>
      </c>
      <c r="M198" s="6">
        <f t="shared" ref="M198" si="417">L198*E198</f>
        <v>0</v>
      </c>
    </row>
    <row r="199" spans="1:13">
      <c r="A199" s="11">
        <v>44131</v>
      </c>
      <c r="B199" s="3" t="s">
        <v>186</v>
      </c>
      <c r="C199" s="12" t="s">
        <v>19</v>
      </c>
      <c r="D199" s="12">
        <v>2100</v>
      </c>
      <c r="E199" s="13">
        <v>500</v>
      </c>
      <c r="F199" s="3" t="s">
        <v>13</v>
      </c>
      <c r="G199" s="14">
        <v>10</v>
      </c>
      <c r="H199" s="14">
        <v>7</v>
      </c>
      <c r="I199" s="14">
        <v>0</v>
      </c>
      <c r="J199" s="5">
        <f t="shared" ref="J199" si="418">(IF(F199="SELL",G199-H199,IF(F199="BUY",H199-G199)))*E199</f>
        <v>-1500</v>
      </c>
      <c r="K199" s="14">
        <v>0</v>
      </c>
      <c r="L199" s="6">
        <f t="shared" ref="L199" si="419">(K199+J199)/E199</f>
        <v>-3</v>
      </c>
      <c r="M199" s="6">
        <f t="shared" ref="M199" si="420">L199*E199</f>
        <v>-1500</v>
      </c>
    </row>
    <row r="200" spans="1:13">
      <c r="A200" s="11">
        <v>44130</v>
      </c>
      <c r="B200" s="3" t="s">
        <v>140</v>
      </c>
      <c r="C200" s="12" t="s">
        <v>19</v>
      </c>
      <c r="D200" s="12">
        <v>142.5</v>
      </c>
      <c r="E200" s="13">
        <v>5000</v>
      </c>
      <c r="F200" s="3" t="s">
        <v>13</v>
      </c>
      <c r="G200" s="14">
        <v>1.6</v>
      </c>
      <c r="H200" s="14">
        <v>0.95</v>
      </c>
      <c r="I200" s="14">
        <v>0</v>
      </c>
      <c r="J200" s="5">
        <f t="shared" ref="J200" si="421">(IF(F200="SELL",G200-H200,IF(F200="BUY",H200-G200)))*E200</f>
        <v>-3250.0000000000005</v>
      </c>
      <c r="K200" s="14">
        <v>0</v>
      </c>
      <c r="L200" s="6">
        <f t="shared" ref="L200" si="422">(K200+J200)/E200</f>
        <v>-0.65000000000000013</v>
      </c>
      <c r="M200" s="6">
        <f t="shared" ref="M200" si="423">L200*E200</f>
        <v>-3250.0000000000005</v>
      </c>
    </row>
    <row r="201" spans="1:13">
      <c r="A201" s="11">
        <v>44130</v>
      </c>
      <c r="B201" s="3" t="s">
        <v>153</v>
      </c>
      <c r="C201" s="12" t="s">
        <v>19</v>
      </c>
      <c r="D201" s="12">
        <v>205</v>
      </c>
      <c r="E201" s="13">
        <v>3000</v>
      </c>
      <c r="F201" s="3" t="s">
        <v>13</v>
      </c>
      <c r="G201" s="14">
        <v>3</v>
      </c>
      <c r="H201" s="14">
        <v>1.5</v>
      </c>
      <c r="I201" s="14">
        <v>0</v>
      </c>
      <c r="J201" s="5">
        <f t="shared" ref="J201" si="424">(IF(F201="SELL",G201-H201,IF(F201="BUY",H201-G201)))*E201</f>
        <v>-4500</v>
      </c>
      <c r="K201" s="14">
        <v>0</v>
      </c>
      <c r="L201" s="6">
        <f t="shared" ref="L201" si="425">(K201+J201)/E201</f>
        <v>-1.5</v>
      </c>
      <c r="M201" s="6">
        <f t="shared" ref="M201" si="426">L201*E201</f>
        <v>-4500</v>
      </c>
    </row>
    <row r="202" spans="1:13">
      <c r="A202" s="11">
        <v>44127</v>
      </c>
      <c r="B202" s="3" t="s">
        <v>214</v>
      </c>
      <c r="C202" s="12" t="s">
        <v>19</v>
      </c>
      <c r="D202" s="12">
        <v>2700</v>
      </c>
      <c r="E202" s="13">
        <v>300</v>
      </c>
      <c r="F202" s="3" t="s">
        <v>13</v>
      </c>
      <c r="G202" s="14">
        <v>31</v>
      </c>
      <c r="H202" s="14">
        <v>31</v>
      </c>
      <c r="I202" s="14">
        <v>0</v>
      </c>
      <c r="J202" s="5">
        <f t="shared" ref="J202" si="427">(IF(F202="SELL",G202-H202,IF(F202="BUY",H202-G202)))*E202</f>
        <v>0</v>
      </c>
      <c r="K202" s="14">
        <v>0</v>
      </c>
      <c r="L202" s="6">
        <f t="shared" ref="L202" si="428">(K202+J202)/E202</f>
        <v>0</v>
      </c>
      <c r="M202" s="6">
        <f t="shared" ref="M202" si="429">L202*E202</f>
        <v>0</v>
      </c>
    </row>
    <row r="203" spans="1:13">
      <c r="A203" s="11">
        <v>44126</v>
      </c>
      <c r="B203" s="3" t="s">
        <v>195</v>
      </c>
      <c r="C203" s="12" t="s">
        <v>19</v>
      </c>
      <c r="D203" s="12">
        <v>870</v>
      </c>
      <c r="E203" s="13">
        <v>1400</v>
      </c>
      <c r="F203" s="3" t="s">
        <v>13</v>
      </c>
      <c r="G203" s="14">
        <v>13.5</v>
      </c>
      <c r="H203" s="14">
        <v>16</v>
      </c>
      <c r="I203" s="14">
        <v>22</v>
      </c>
      <c r="J203" s="5">
        <f t="shared" ref="J203" si="430">(IF(F203="SELL",G203-H203,IF(F203="BUY",H203-G203)))*E203</f>
        <v>3500</v>
      </c>
      <c r="K203" s="14">
        <f>E203*6</f>
        <v>8400</v>
      </c>
      <c r="L203" s="6">
        <f t="shared" ref="L203" si="431">(K203+J203)/E203</f>
        <v>8.5</v>
      </c>
      <c r="M203" s="6">
        <f t="shared" ref="M203" si="432">L203*E203</f>
        <v>11900</v>
      </c>
    </row>
    <row r="204" spans="1:13">
      <c r="A204" s="11">
        <v>44125</v>
      </c>
      <c r="B204" s="3" t="s">
        <v>236</v>
      </c>
      <c r="C204" s="12" t="s">
        <v>19</v>
      </c>
      <c r="D204" s="12">
        <v>1600</v>
      </c>
      <c r="E204" s="13">
        <v>500</v>
      </c>
      <c r="F204" s="3" t="s">
        <v>13</v>
      </c>
      <c r="G204" s="14">
        <v>30</v>
      </c>
      <c r="H204" s="14">
        <v>37</v>
      </c>
      <c r="I204" s="14">
        <v>40</v>
      </c>
      <c r="J204" s="5">
        <f t="shared" ref="J204" si="433">(IF(F204="SELL",G204-H204,IF(F204="BUY",H204-G204)))*E204</f>
        <v>3500</v>
      </c>
      <c r="K204" s="14">
        <f>E204*3</f>
        <v>1500</v>
      </c>
      <c r="L204" s="6">
        <f t="shared" ref="L204" si="434">(K204+J204)/E204</f>
        <v>10</v>
      </c>
      <c r="M204" s="6">
        <f t="shared" ref="M204" si="435">L204*E204</f>
        <v>5000</v>
      </c>
    </row>
    <row r="205" spans="1:13">
      <c r="A205" s="11">
        <v>44124</v>
      </c>
      <c r="B205" s="3" t="s">
        <v>235</v>
      </c>
      <c r="C205" s="12" t="s">
        <v>19</v>
      </c>
      <c r="D205" s="12">
        <v>315</v>
      </c>
      <c r="E205" s="13">
        <v>2000</v>
      </c>
      <c r="F205" s="3" t="s">
        <v>13</v>
      </c>
      <c r="G205" s="14">
        <v>11.5</v>
      </c>
      <c r="H205" s="14">
        <v>13.4</v>
      </c>
      <c r="I205" s="14">
        <v>0</v>
      </c>
      <c r="J205" s="5">
        <f t="shared" ref="J205" si="436">(IF(F205="SELL",G205-H205,IF(F205="BUY",H205-G205)))*E205</f>
        <v>3800.0000000000009</v>
      </c>
      <c r="K205" s="14">
        <v>0</v>
      </c>
      <c r="L205" s="6">
        <f t="shared" ref="L205" si="437">(K205+J205)/E205</f>
        <v>1.9000000000000004</v>
      </c>
      <c r="M205" s="6">
        <f t="shared" ref="M205" si="438">L205*E205</f>
        <v>3800.0000000000009</v>
      </c>
    </row>
    <row r="206" spans="1:13">
      <c r="A206" s="11">
        <v>44124</v>
      </c>
      <c r="B206" s="3" t="s">
        <v>139</v>
      </c>
      <c r="C206" s="12" t="s">
        <v>19</v>
      </c>
      <c r="D206" s="12">
        <v>1140</v>
      </c>
      <c r="E206" s="13">
        <v>1200</v>
      </c>
      <c r="F206" s="3" t="s">
        <v>13</v>
      </c>
      <c r="G206" s="14">
        <v>20.5</v>
      </c>
      <c r="H206" s="14">
        <v>17</v>
      </c>
      <c r="I206" s="14">
        <v>0</v>
      </c>
      <c r="J206" s="5">
        <f t="shared" ref="J206" si="439">(IF(F206="SELL",G206-H206,IF(F206="BUY",H206-G206)))*E206</f>
        <v>-4200</v>
      </c>
      <c r="K206" s="14">
        <v>0</v>
      </c>
      <c r="L206" s="6">
        <f t="shared" ref="L206" si="440">(K206+J206)/E206</f>
        <v>-3.5</v>
      </c>
      <c r="M206" s="6">
        <f t="shared" ref="M206" si="441">L206*E206</f>
        <v>-4200</v>
      </c>
    </row>
    <row r="207" spans="1:13">
      <c r="A207" s="11">
        <v>44123</v>
      </c>
      <c r="B207" s="3" t="s">
        <v>170</v>
      </c>
      <c r="C207" s="12" t="s">
        <v>19</v>
      </c>
      <c r="D207" s="12">
        <v>345</v>
      </c>
      <c r="E207" s="13">
        <v>3200</v>
      </c>
      <c r="F207" s="3" t="s">
        <v>13</v>
      </c>
      <c r="G207" s="14">
        <v>7.5</v>
      </c>
      <c r="H207" s="14">
        <v>7.9</v>
      </c>
      <c r="I207" s="14">
        <v>10.1</v>
      </c>
      <c r="J207" s="5">
        <f t="shared" ref="J207" si="442">(IF(F207="SELL",G207-H207,IF(F207="BUY",H207-G207)))*E207</f>
        <v>1280.0000000000011</v>
      </c>
      <c r="K207" s="14">
        <f>E207*2.2</f>
        <v>7040.0000000000009</v>
      </c>
      <c r="L207" s="6">
        <f t="shared" ref="L207" si="443">(K207+J207)/E207</f>
        <v>2.6000000000000005</v>
      </c>
      <c r="M207" s="6">
        <f t="shared" ref="M207" si="444">L207*E207</f>
        <v>8320.0000000000018</v>
      </c>
    </row>
    <row r="208" spans="1:13">
      <c r="A208" s="11">
        <v>44123</v>
      </c>
      <c r="B208" s="3" t="s">
        <v>189</v>
      </c>
      <c r="C208" s="12" t="s">
        <v>19</v>
      </c>
      <c r="D208" s="12">
        <v>840</v>
      </c>
      <c r="E208" s="13">
        <v>1200</v>
      </c>
      <c r="F208" s="3" t="s">
        <v>13</v>
      </c>
      <c r="G208" s="14">
        <v>24</v>
      </c>
      <c r="H208" s="14">
        <v>20.5</v>
      </c>
      <c r="I208" s="14">
        <v>0</v>
      </c>
      <c r="J208" s="5">
        <f t="shared" ref="J208" si="445">(IF(F208="SELL",G208-H208,IF(F208="BUY",H208-G208)))*E208</f>
        <v>-4200</v>
      </c>
      <c r="K208" s="14">
        <v>0</v>
      </c>
      <c r="L208" s="6">
        <f t="shared" ref="L208" si="446">(K208+J208)/E208</f>
        <v>-3.5</v>
      </c>
      <c r="M208" s="6">
        <f t="shared" ref="M208" si="447">L208*E208</f>
        <v>-4200</v>
      </c>
    </row>
    <row r="209" spans="1:13">
      <c r="A209" s="11">
        <v>44120</v>
      </c>
      <c r="B209" s="3" t="s">
        <v>212</v>
      </c>
      <c r="C209" s="12" t="s">
        <v>19</v>
      </c>
      <c r="D209" s="12">
        <v>1500</v>
      </c>
      <c r="E209" s="13">
        <v>500</v>
      </c>
      <c r="F209" s="3" t="s">
        <v>13</v>
      </c>
      <c r="G209" s="14">
        <v>35</v>
      </c>
      <c r="H209" s="14">
        <v>42</v>
      </c>
      <c r="I209" s="14">
        <v>48.6</v>
      </c>
      <c r="J209" s="5">
        <f t="shared" ref="J209" si="448">(IF(F209="SELL",G209-H209,IF(F209="BUY",H209-G209)))*E209</f>
        <v>3500</v>
      </c>
      <c r="K209" s="14">
        <f>E209*6.6</f>
        <v>3300</v>
      </c>
      <c r="L209" s="6">
        <f t="shared" ref="L209" si="449">(K209+J209)/E209</f>
        <v>13.6</v>
      </c>
      <c r="M209" s="6">
        <f t="shared" ref="M209" si="450">L209*E209</f>
        <v>6800</v>
      </c>
    </row>
    <row r="210" spans="1:13">
      <c r="A210" s="11">
        <v>44120</v>
      </c>
      <c r="B210" s="3" t="s">
        <v>137</v>
      </c>
      <c r="C210" s="12" t="s">
        <v>19</v>
      </c>
      <c r="D210" s="12">
        <v>500</v>
      </c>
      <c r="E210" s="13">
        <v>1400</v>
      </c>
      <c r="F210" s="3" t="s">
        <v>13</v>
      </c>
      <c r="G210" s="14">
        <v>11</v>
      </c>
      <c r="H210" s="14">
        <v>10.6</v>
      </c>
      <c r="I210" s="14">
        <v>0</v>
      </c>
      <c r="J210" s="5">
        <f t="shared" ref="J210" si="451">(IF(F210="SELL",G210-H210,IF(F210="BUY",H210-G210)))*E210</f>
        <v>-560.00000000000045</v>
      </c>
      <c r="K210" s="14">
        <v>0</v>
      </c>
      <c r="L210" s="6">
        <f t="shared" ref="L210" si="452">(K210+J210)/E210</f>
        <v>-0.4000000000000003</v>
      </c>
      <c r="M210" s="6">
        <f t="shared" ref="M210" si="453">L210*E210</f>
        <v>-560.00000000000045</v>
      </c>
    </row>
    <row r="211" spans="1:13">
      <c r="A211" s="11">
        <v>44119</v>
      </c>
      <c r="B211" s="3" t="s">
        <v>119</v>
      </c>
      <c r="C211" s="12" t="s">
        <v>19</v>
      </c>
      <c r="D211" s="12">
        <v>295</v>
      </c>
      <c r="E211" s="13">
        <v>2700</v>
      </c>
      <c r="F211" s="3" t="s">
        <v>13</v>
      </c>
      <c r="G211" s="14">
        <v>11.5</v>
      </c>
      <c r="H211" s="14">
        <v>13</v>
      </c>
      <c r="I211" s="14">
        <v>0</v>
      </c>
      <c r="J211" s="5">
        <f t="shared" ref="J211" si="454">(IF(F211="SELL",G211-H211,IF(F211="BUY",H211-G211)))*E211</f>
        <v>4050</v>
      </c>
      <c r="K211" s="14">
        <v>0</v>
      </c>
      <c r="L211" s="6">
        <f t="shared" ref="L211" si="455">(K211+J211)/E211</f>
        <v>1.5</v>
      </c>
      <c r="M211" s="6">
        <f t="shared" ref="M211" si="456">L211*E211</f>
        <v>4050</v>
      </c>
    </row>
    <row r="212" spans="1:13">
      <c r="A212" s="11">
        <v>44119</v>
      </c>
      <c r="B212" s="3" t="s">
        <v>147</v>
      </c>
      <c r="C212" s="12" t="s">
        <v>19</v>
      </c>
      <c r="D212" s="12">
        <v>250</v>
      </c>
      <c r="E212" s="13">
        <v>3000</v>
      </c>
      <c r="F212" s="3" t="s">
        <v>13</v>
      </c>
      <c r="G212" s="14">
        <v>8</v>
      </c>
      <c r="H212" s="14">
        <v>6.5</v>
      </c>
      <c r="I212" s="14">
        <v>0</v>
      </c>
      <c r="J212" s="5">
        <f t="shared" ref="J212" si="457">(IF(F212="SELL",G212-H212,IF(F212="BUY",H212-G212)))*E212</f>
        <v>-4500</v>
      </c>
      <c r="K212" s="14">
        <v>0</v>
      </c>
      <c r="L212" s="6">
        <f t="shared" ref="L212" si="458">(K212+J212)/E212</f>
        <v>-1.5</v>
      </c>
      <c r="M212" s="6">
        <f t="shared" ref="M212" si="459">L212*E212</f>
        <v>-4500</v>
      </c>
    </row>
    <row r="213" spans="1:13">
      <c r="A213" s="11">
        <v>44118</v>
      </c>
      <c r="B213" s="3" t="s">
        <v>164</v>
      </c>
      <c r="C213" s="12" t="s">
        <v>19</v>
      </c>
      <c r="D213" s="12">
        <v>60</v>
      </c>
      <c r="E213" s="13">
        <v>6800</v>
      </c>
      <c r="F213" s="3" t="s">
        <v>13</v>
      </c>
      <c r="G213" s="14">
        <v>3.5</v>
      </c>
      <c r="H213" s="14">
        <v>3.9</v>
      </c>
      <c r="I213" s="14">
        <v>4.2</v>
      </c>
      <c r="J213" s="5">
        <f t="shared" ref="J213" si="460">(IF(F213="SELL",G213-H213,IF(F213="BUY",H213-G213)))*E213</f>
        <v>2719.9999999999995</v>
      </c>
      <c r="K213" s="14">
        <f>E213*0.3</f>
        <v>2040</v>
      </c>
      <c r="L213" s="6">
        <f t="shared" ref="L213" si="461">(K213+J213)/E213</f>
        <v>0.7</v>
      </c>
      <c r="M213" s="6">
        <f t="shared" ref="M213" si="462">L213*E213</f>
        <v>4760</v>
      </c>
    </row>
    <row r="214" spans="1:13" ht="15.75">
      <c r="A214" s="11">
        <v>44117</v>
      </c>
      <c r="B214" s="3" t="s">
        <v>225</v>
      </c>
      <c r="C214" s="12" t="s">
        <v>19</v>
      </c>
      <c r="D214" s="12">
        <v>470</v>
      </c>
      <c r="E214" s="13">
        <v>2300</v>
      </c>
      <c r="F214" s="3" t="s">
        <v>13</v>
      </c>
      <c r="G214" s="14">
        <v>19</v>
      </c>
      <c r="H214" s="16">
        <v>16.95</v>
      </c>
      <c r="I214" s="14">
        <v>0</v>
      </c>
      <c r="J214" s="5">
        <f t="shared" ref="J214" si="463">(IF(F214="SELL",G214-H214,IF(F214="BUY",H214-G214)))*E214</f>
        <v>-4715.0000000000018</v>
      </c>
      <c r="K214" s="14">
        <v>0</v>
      </c>
      <c r="L214" s="6">
        <f t="shared" ref="L214" si="464">(K214+J214)/E214</f>
        <v>-2.0500000000000007</v>
      </c>
      <c r="M214" s="6">
        <f t="shared" ref="M214" si="465">L214*E214</f>
        <v>-4715.0000000000018</v>
      </c>
    </row>
    <row r="215" spans="1:13" ht="15.75">
      <c r="A215" s="11">
        <v>44117</v>
      </c>
      <c r="B215" s="3" t="s">
        <v>56</v>
      </c>
      <c r="C215" s="12" t="s">
        <v>19</v>
      </c>
      <c r="D215" s="12">
        <v>420</v>
      </c>
      <c r="E215" s="13">
        <v>1851</v>
      </c>
      <c r="F215" s="3" t="s">
        <v>13</v>
      </c>
      <c r="G215" s="14">
        <v>22</v>
      </c>
      <c r="H215" s="16">
        <v>19.45</v>
      </c>
      <c r="I215" s="14">
        <v>0</v>
      </c>
      <c r="J215" s="5">
        <f t="shared" ref="J215:J216" si="466">(IF(F215="SELL",G215-H215,IF(F215="BUY",H215-G215)))*E215</f>
        <v>-4720.0500000000011</v>
      </c>
      <c r="K215" s="14">
        <v>0</v>
      </c>
      <c r="L215" s="6">
        <f t="shared" ref="L215:L216" si="467">(K215+J215)/E215</f>
        <v>-2.5500000000000007</v>
      </c>
      <c r="M215" s="6">
        <f t="shared" ref="M215:M216" si="468">L215*E215</f>
        <v>-4720.0500000000011</v>
      </c>
    </row>
    <row r="216" spans="1:13">
      <c r="A216" s="11">
        <v>44117</v>
      </c>
      <c r="B216" s="3" t="s">
        <v>170</v>
      </c>
      <c r="C216" s="12" t="s">
        <v>19</v>
      </c>
      <c r="D216" s="12">
        <v>380</v>
      </c>
      <c r="E216" s="13">
        <v>3200</v>
      </c>
      <c r="F216" s="3" t="s">
        <v>13</v>
      </c>
      <c r="G216" s="14">
        <v>18</v>
      </c>
      <c r="H216" s="14">
        <v>18.600000000000001</v>
      </c>
      <c r="I216" s="14">
        <v>20.2</v>
      </c>
      <c r="J216" s="5">
        <f t="shared" si="466"/>
        <v>1920.0000000000045</v>
      </c>
      <c r="K216" s="14">
        <f>E216*1.6</f>
        <v>5120</v>
      </c>
      <c r="L216" s="6">
        <f t="shared" si="467"/>
        <v>2.2000000000000015</v>
      </c>
      <c r="M216" s="6">
        <f t="shared" si="468"/>
        <v>7040.0000000000045</v>
      </c>
    </row>
    <row r="217" spans="1:13" ht="15.75">
      <c r="A217" s="11">
        <v>44116</v>
      </c>
      <c r="B217" s="3" t="s">
        <v>187</v>
      </c>
      <c r="C217" s="12" t="s">
        <v>19</v>
      </c>
      <c r="D217" s="12">
        <v>320</v>
      </c>
      <c r="E217" s="13">
        <v>2000</v>
      </c>
      <c r="F217" s="3" t="s">
        <v>13</v>
      </c>
      <c r="G217" s="14">
        <v>12.5</v>
      </c>
      <c r="H217" s="16">
        <v>10.5</v>
      </c>
      <c r="I217" s="14">
        <v>0</v>
      </c>
      <c r="J217" s="5">
        <f t="shared" ref="J217:J218" si="469">(IF(F217="SELL",G217-H217,IF(F217="BUY",H217-G217)))*E217</f>
        <v>-4000</v>
      </c>
      <c r="K217" s="14">
        <v>0</v>
      </c>
      <c r="L217" s="6">
        <f t="shared" ref="L217:L218" si="470">(K217+J217)/E217</f>
        <v>-2</v>
      </c>
      <c r="M217" s="6">
        <f t="shared" ref="M217:M218" si="471">L217*E217</f>
        <v>-4000</v>
      </c>
    </row>
    <row r="218" spans="1:13">
      <c r="A218" s="11">
        <v>44116</v>
      </c>
      <c r="B218" s="3" t="s">
        <v>122</v>
      </c>
      <c r="C218" s="12" t="s">
        <v>18</v>
      </c>
      <c r="D218" s="12">
        <v>340</v>
      </c>
      <c r="E218" s="13">
        <v>1800</v>
      </c>
      <c r="F218" s="3" t="s">
        <v>13</v>
      </c>
      <c r="G218" s="14">
        <v>13.5</v>
      </c>
      <c r="H218" s="14">
        <v>14.25</v>
      </c>
      <c r="I218" s="14">
        <v>0</v>
      </c>
      <c r="J218" s="5">
        <f t="shared" si="469"/>
        <v>1350</v>
      </c>
      <c r="K218" s="14">
        <v>0</v>
      </c>
      <c r="L218" s="6">
        <f t="shared" si="470"/>
        <v>0.75</v>
      </c>
      <c r="M218" s="6">
        <f t="shared" si="471"/>
        <v>1350</v>
      </c>
    </row>
    <row r="219" spans="1:13">
      <c r="A219" s="11">
        <v>44113</v>
      </c>
      <c r="B219" s="3" t="s">
        <v>42</v>
      </c>
      <c r="C219" s="12" t="s">
        <v>19</v>
      </c>
      <c r="D219" s="12">
        <v>170</v>
      </c>
      <c r="E219" s="13">
        <v>2700</v>
      </c>
      <c r="F219" s="3" t="s">
        <v>13</v>
      </c>
      <c r="G219" s="14">
        <v>5.75</v>
      </c>
      <c r="H219" s="14">
        <v>6.75</v>
      </c>
      <c r="I219" s="14">
        <v>0</v>
      </c>
      <c r="J219" s="5">
        <f t="shared" ref="J219:J220" si="472">(IF(F219="SELL",G219-H219,IF(F219="BUY",H219-G219)))*E219</f>
        <v>2700</v>
      </c>
      <c r="K219" s="14">
        <v>0</v>
      </c>
      <c r="L219" s="6">
        <f t="shared" ref="L219:L220" si="473">(K219+J219)/E219</f>
        <v>1</v>
      </c>
      <c r="M219" s="6">
        <f t="shared" ref="M219:M220" si="474">L219*E219</f>
        <v>2700</v>
      </c>
    </row>
    <row r="220" spans="1:13">
      <c r="A220" s="11">
        <v>44113</v>
      </c>
      <c r="B220" s="3" t="s">
        <v>138</v>
      </c>
      <c r="C220" s="12" t="s">
        <v>18</v>
      </c>
      <c r="D220" s="12">
        <v>200</v>
      </c>
      <c r="E220" s="13">
        <v>3000</v>
      </c>
      <c r="F220" s="3" t="s">
        <v>13</v>
      </c>
      <c r="G220" s="14">
        <v>10</v>
      </c>
      <c r="H220" s="14">
        <v>11.4</v>
      </c>
      <c r="I220" s="14">
        <v>13.2</v>
      </c>
      <c r="J220" s="5">
        <f t="shared" si="472"/>
        <v>4200.0000000000009</v>
      </c>
      <c r="K220" s="14">
        <f>E220*1.8</f>
        <v>5400</v>
      </c>
      <c r="L220" s="6">
        <f t="shared" si="473"/>
        <v>3.2</v>
      </c>
      <c r="M220" s="6">
        <f t="shared" si="474"/>
        <v>9600</v>
      </c>
    </row>
    <row r="221" spans="1:13" ht="15.75">
      <c r="A221" s="11">
        <v>44112</v>
      </c>
      <c r="B221" s="3" t="s">
        <v>202</v>
      </c>
      <c r="C221" s="12" t="s">
        <v>19</v>
      </c>
      <c r="D221" s="12">
        <v>90</v>
      </c>
      <c r="E221" s="13">
        <v>6700</v>
      </c>
      <c r="F221" s="3" t="s">
        <v>13</v>
      </c>
      <c r="G221" s="14">
        <v>2</v>
      </c>
      <c r="H221" s="16">
        <v>1.5</v>
      </c>
      <c r="I221" s="14">
        <v>0</v>
      </c>
      <c r="J221" s="5">
        <f t="shared" ref="J221" si="475">(IF(F221="SELL",G221-H221,IF(F221="BUY",H221-G221)))*E221</f>
        <v>-3350</v>
      </c>
      <c r="K221" s="14">
        <v>0</v>
      </c>
      <c r="L221" s="6">
        <f t="shared" ref="L221" si="476">(K221+J221)/E221</f>
        <v>-0.5</v>
      </c>
      <c r="M221" s="6">
        <f t="shared" ref="M221" si="477">L221*E221</f>
        <v>-3350</v>
      </c>
    </row>
    <row r="222" spans="1:13">
      <c r="A222" s="11">
        <v>44111</v>
      </c>
      <c r="B222" s="3" t="s">
        <v>165</v>
      </c>
      <c r="C222" s="12" t="s">
        <v>19</v>
      </c>
      <c r="D222" s="12">
        <v>440</v>
      </c>
      <c r="E222" s="13">
        <v>1500</v>
      </c>
      <c r="F222" s="3" t="s">
        <v>13</v>
      </c>
      <c r="G222" s="14">
        <v>17.5</v>
      </c>
      <c r="H222" s="14">
        <v>15.1</v>
      </c>
      <c r="I222" s="14">
        <v>0</v>
      </c>
      <c r="J222" s="5">
        <f t="shared" ref="J222:J223" si="478">(IF(F222="SELL",G222-H222,IF(F222="BUY",H222-G222)))*E222</f>
        <v>-3600.0000000000005</v>
      </c>
      <c r="K222" s="14">
        <v>0</v>
      </c>
      <c r="L222" s="6">
        <f t="shared" ref="L222:L223" si="479">(K222+J222)/E222</f>
        <v>-2.4000000000000004</v>
      </c>
      <c r="M222" s="6">
        <f t="shared" ref="M222:M223" si="480">L222*E222</f>
        <v>-3600.0000000000005</v>
      </c>
    </row>
    <row r="223" spans="1:13">
      <c r="A223" s="11">
        <v>44111</v>
      </c>
      <c r="B223" s="3" t="s">
        <v>170</v>
      </c>
      <c r="C223" s="12" t="s">
        <v>19</v>
      </c>
      <c r="D223" s="12">
        <v>340</v>
      </c>
      <c r="E223" s="13">
        <v>3200</v>
      </c>
      <c r="F223" s="3" t="s">
        <v>13</v>
      </c>
      <c r="G223" s="14">
        <v>11.5</v>
      </c>
      <c r="H223" s="14">
        <v>9.75</v>
      </c>
      <c r="I223" s="14">
        <v>0</v>
      </c>
      <c r="J223" s="5">
        <f t="shared" si="478"/>
        <v>-5600</v>
      </c>
      <c r="K223" s="14">
        <v>0</v>
      </c>
      <c r="L223" s="6">
        <f t="shared" si="479"/>
        <v>-1.75</v>
      </c>
      <c r="M223" s="6">
        <f t="shared" si="480"/>
        <v>-5600</v>
      </c>
    </row>
    <row r="224" spans="1:13">
      <c r="A224" s="11">
        <v>44110</v>
      </c>
      <c r="B224" s="3" t="s">
        <v>221</v>
      </c>
      <c r="C224" s="12" t="s">
        <v>19</v>
      </c>
      <c r="D224" s="12">
        <v>480</v>
      </c>
      <c r="E224" s="13">
        <v>1400</v>
      </c>
      <c r="F224" s="3" t="s">
        <v>13</v>
      </c>
      <c r="G224" s="14">
        <v>22</v>
      </c>
      <c r="H224" s="14">
        <v>21.75</v>
      </c>
      <c r="I224" s="14">
        <v>0</v>
      </c>
      <c r="J224" s="5">
        <f t="shared" ref="J224" si="481">(IF(F224="SELL",G224-H224,IF(F224="BUY",H224-G224)))*E224</f>
        <v>-350</v>
      </c>
      <c r="K224" s="14">
        <v>0</v>
      </c>
      <c r="L224" s="6">
        <f t="shared" ref="L224" si="482">(K224+J224)/E224</f>
        <v>-0.25</v>
      </c>
      <c r="M224" s="6">
        <f t="shared" ref="M224" si="483">L224*E224</f>
        <v>-350</v>
      </c>
    </row>
    <row r="225" spans="1:13">
      <c r="A225" s="11">
        <v>44109</v>
      </c>
      <c r="B225" s="3" t="s">
        <v>139</v>
      </c>
      <c r="C225" s="12" t="s">
        <v>19</v>
      </c>
      <c r="D225" s="12">
        <v>1060</v>
      </c>
      <c r="E225" s="13">
        <v>1200</v>
      </c>
      <c r="F225" s="3" t="s">
        <v>13</v>
      </c>
      <c r="G225" s="14">
        <v>31</v>
      </c>
      <c r="H225" s="14">
        <v>34.4</v>
      </c>
      <c r="I225" s="14">
        <v>0</v>
      </c>
      <c r="J225" s="5">
        <f t="shared" ref="J225" si="484">(IF(F225="SELL",G225-H225,IF(F225="BUY",H225-G225)))*E225</f>
        <v>4079.9999999999982</v>
      </c>
      <c r="K225" s="14">
        <v>0</v>
      </c>
      <c r="L225" s="6">
        <f t="shared" ref="L225" si="485">(K225+J225)/E225</f>
        <v>3.3999999999999986</v>
      </c>
      <c r="M225" s="6">
        <f t="shared" ref="M225" si="486">L225*E225</f>
        <v>4079.9999999999982</v>
      </c>
    </row>
    <row r="226" spans="1:13">
      <c r="A226" s="11">
        <v>44105</v>
      </c>
      <c r="B226" s="3" t="s">
        <v>185</v>
      </c>
      <c r="C226" s="12" t="s">
        <v>19</v>
      </c>
      <c r="D226" s="12">
        <v>480</v>
      </c>
      <c r="E226" s="13">
        <v>1500</v>
      </c>
      <c r="F226" s="3" t="s">
        <v>13</v>
      </c>
      <c r="G226" s="14">
        <v>19</v>
      </c>
      <c r="H226" s="14">
        <v>16</v>
      </c>
      <c r="I226" s="14">
        <v>0</v>
      </c>
      <c r="J226" s="5">
        <f t="shared" ref="J226" si="487">(IF(F226="SELL",G226-H226,IF(F226="BUY",H226-G226)))*E226</f>
        <v>-4500</v>
      </c>
      <c r="K226" s="14">
        <v>0</v>
      </c>
      <c r="L226" s="6">
        <f t="shared" ref="L226" si="488">(K226+J226)/E226</f>
        <v>-3</v>
      </c>
      <c r="M226" s="6">
        <f t="shared" ref="M226" si="489">L226*E226</f>
        <v>-4500</v>
      </c>
    </row>
    <row r="227" spans="1:13">
      <c r="A227" s="11">
        <v>44104</v>
      </c>
      <c r="B227" s="3" t="s">
        <v>221</v>
      </c>
      <c r="C227" s="12" t="s">
        <v>19</v>
      </c>
      <c r="D227" s="12">
        <v>1500</v>
      </c>
      <c r="E227" s="13">
        <v>1400</v>
      </c>
      <c r="F227" s="3" t="s">
        <v>13</v>
      </c>
      <c r="G227" s="14">
        <v>19</v>
      </c>
      <c r="H227" s="14">
        <v>22</v>
      </c>
      <c r="I227" s="14">
        <v>26</v>
      </c>
      <c r="J227" s="5">
        <f t="shared" ref="J227" si="490">(IF(F227="SELL",G227-H227,IF(F227="BUY",H227-G227)))*E227</f>
        <v>4200</v>
      </c>
      <c r="K227" s="14">
        <f>E227*4</f>
        <v>5600</v>
      </c>
      <c r="L227" s="6">
        <f t="shared" ref="L227" si="491">(K227+J227)/E227</f>
        <v>7</v>
      </c>
      <c r="M227" s="6">
        <f t="shared" ref="M227" si="492">L227*E227</f>
        <v>9800</v>
      </c>
    </row>
    <row r="228" spans="1:13">
      <c r="A228" s="11">
        <v>44104</v>
      </c>
      <c r="B228" s="3" t="s">
        <v>210</v>
      </c>
      <c r="C228" s="12" t="s">
        <v>19</v>
      </c>
      <c r="D228" s="12">
        <v>1400</v>
      </c>
      <c r="E228" s="13">
        <v>1100</v>
      </c>
      <c r="F228" s="3" t="s">
        <v>13</v>
      </c>
      <c r="G228" s="14">
        <v>39</v>
      </c>
      <c r="H228" s="14">
        <v>33</v>
      </c>
      <c r="I228" s="14">
        <v>0</v>
      </c>
      <c r="J228" s="5">
        <f t="shared" ref="J228" si="493">(IF(F228="SELL",G228-H228,IF(F228="BUY",H228-G228)))*E228</f>
        <v>-6600</v>
      </c>
      <c r="K228" s="14">
        <v>0</v>
      </c>
      <c r="L228" s="6">
        <f t="shared" ref="L228" si="494">(K228+J228)/E228</f>
        <v>-6</v>
      </c>
      <c r="M228" s="6">
        <f t="shared" ref="M228" si="495">L228*E228</f>
        <v>-6600</v>
      </c>
    </row>
    <row r="229" spans="1:13">
      <c r="A229" s="11">
        <v>44103</v>
      </c>
      <c r="B229" s="3" t="s">
        <v>153</v>
      </c>
      <c r="C229" s="12" t="s">
        <v>18</v>
      </c>
      <c r="D229" s="12">
        <v>185</v>
      </c>
      <c r="E229" s="13">
        <v>3000</v>
      </c>
      <c r="F229" s="3" t="s">
        <v>13</v>
      </c>
      <c r="G229" s="14">
        <v>8.25</v>
      </c>
      <c r="H229" s="14">
        <v>7.3</v>
      </c>
      <c r="I229" s="14">
        <v>0</v>
      </c>
      <c r="J229" s="5">
        <f t="shared" ref="J229" si="496">(IF(F229="SELL",G229-H229,IF(F229="BUY",H229-G229)))*E229</f>
        <v>-2850.0000000000005</v>
      </c>
      <c r="K229" s="14">
        <v>0</v>
      </c>
      <c r="L229" s="6">
        <f t="shared" ref="L229" si="497">(K229+J229)/E229</f>
        <v>-0.95000000000000018</v>
      </c>
      <c r="M229" s="6">
        <f t="shared" ref="M229" si="498">L229*E229</f>
        <v>-2850.0000000000005</v>
      </c>
    </row>
    <row r="230" spans="1:13">
      <c r="A230" s="11">
        <v>44102</v>
      </c>
      <c r="B230" s="3" t="s">
        <v>122</v>
      </c>
      <c r="C230" s="12" t="s">
        <v>19</v>
      </c>
      <c r="D230" s="12">
        <v>400</v>
      </c>
      <c r="E230" s="13">
        <v>1800</v>
      </c>
      <c r="F230" s="3" t="s">
        <v>13</v>
      </c>
      <c r="G230" s="14">
        <v>16.5</v>
      </c>
      <c r="H230" s="14">
        <v>13</v>
      </c>
      <c r="I230" s="14">
        <v>0</v>
      </c>
      <c r="J230" s="5">
        <f t="shared" ref="J230" si="499">(IF(F230="SELL",G230-H230,IF(F230="BUY",H230-G230)))*E230</f>
        <v>-6300</v>
      </c>
      <c r="K230" s="14">
        <v>0</v>
      </c>
      <c r="L230" s="6">
        <f t="shared" ref="L230" si="500">(K230+J230)/E230</f>
        <v>-3.5</v>
      </c>
      <c r="M230" s="6">
        <f t="shared" ref="M230" si="501">L230*E230</f>
        <v>-6300</v>
      </c>
    </row>
    <row r="231" spans="1:13">
      <c r="A231" s="11">
        <v>44102</v>
      </c>
      <c r="B231" s="3" t="s">
        <v>143</v>
      </c>
      <c r="C231" s="12" t="s">
        <v>19</v>
      </c>
      <c r="D231" s="12">
        <v>130</v>
      </c>
      <c r="E231" s="13">
        <v>5700</v>
      </c>
      <c r="F231" s="3" t="s">
        <v>13</v>
      </c>
      <c r="G231" s="14">
        <v>9</v>
      </c>
      <c r="H231" s="14">
        <v>10.25</v>
      </c>
      <c r="I231" s="14">
        <v>11.35</v>
      </c>
      <c r="J231" s="5">
        <f t="shared" ref="J231" si="502">(IF(F231="SELL",G231-H231,IF(F231="BUY",H231-G231)))*E231</f>
        <v>7125</v>
      </c>
      <c r="K231" s="14">
        <f>E231*1.1</f>
        <v>6270.0000000000009</v>
      </c>
      <c r="L231" s="6">
        <f t="shared" ref="L231" si="503">(K231+J231)/E231</f>
        <v>2.35</v>
      </c>
      <c r="M231" s="6">
        <f t="shared" ref="M231" si="504">L231*E231</f>
        <v>13395</v>
      </c>
    </row>
    <row r="232" spans="1:13">
      <c r="A232" s="11">
        <v>44099</v>
      </c>
      <c r="B232" s="3" t="s">
        <v>179</v>
      </c>
      <c r="C232" s="12" t="s">
        <v>19</v>
      </c>
      <c r="D232" s="12">
        <v>150</v>
      </c>
      <c r="E232" s="13">
        <v>3300</v>
      </c>
      <c r="F232" s="3" t="s">
        <v>13</v>
      </c>
      <c r="G232" s="14">
        <v>10.5</v>
      </c>
      <c r="H232" s="14">
        <v>10.5</v>
      </c>
      <c r="I232" s="14">
        <v>0</v>
      </c>
      <c r="J232" s="5">
        <f t="shared" ref="J232" si="505">(IF(F232="SELL",G232-H232,IF(F232="BUY",H232-G232)))*E232</f>
        <v>0</v>
      </c>
      <c r="K232" s="14">
        <v>0</v>
      </c>
      <c r="L232" s="6">
        <f t="shared" ref="L232" si="506">(K232+J232)/E232</f>
        <v>0</v>
      </c>
      <c r="M232" s="6">
        <f t="shared" ref="M232" si="507">L232*E232</f>
        <v>0</v>
      </c>
    </row>
    <row r="233" spans="1:13">
      <c r="A233" s="11">
        <v>44099</v>
      </c>
      <c r="B233" s="3" t="s">
        <v>210</v>
      </c>
      <c r="C233" s="12" t="s">
        <v>19</v>
      </c>
      <c r="D233" s="12">
        <v>1200</v>
      </c>
      <c r="E233" s="13">
        <v>1100</v>
      </c>
      <c r="F233" s="3" t="s">
        <v>13</v>
      </c>
      <c r="G233" s="14">
        <v>65</v>
      </c>
      <c r="H233" s="14">
        <v>58.75</v>
      </c>
      <c r="I233" s="14">
        <v>0</v>
      </c>
      <c r="J233" s="5">
        <f t="shared" ref="J233" si="508">(IF(F233="SELL",G233-H233,IF(F233="BUY",H233-G233)))*E233</f>
        <v>-6875</v>
      </c>
      <c r="K233" s="14">
        <v>0</v>
      </c>
      <c r="L233" s="6">
        <f t="shared" ref="L233" si="509">(K233+J233)/E233</f>
        <v>-6.25</v>
      </c>
      <c r="M233" s="6">
        <f t="shared" ref="M233" si="510">L233*E233</f>
        <v>-6875</v>
      </c>
    </row>
    <row r="234" spans="1:13">
      <c r="A234" s="11">
        <v>44098</v>
      </c>
      <c r="B234" s="3" t="s">
        <v>143</v>
      </c>
      <c r="C234" s="12" t="s">
        <v>18</v>
      </c>
      <c r="D234" s="12">
        <v>120</v>
      </c>
      <c r="E234" s="13">
        <v>5700</v>
      </c>
      <c r="F234" s="3" t="s">
        <v>13</v>
      </c>
      <c r="G234" s="14">
        <v>7</v>
      </c>
      <c r="H234" s="14">
        <v>7.75</v>
      </c>
      <c r="I234" s="14">
        <v>0</v>
      </c>
      <c r="J234" s="5">
        <f t="shared" ref="J234" si="511">(IF(F234="SELL",G234-H234,IF(F234="BUY",H234-G234)))*E234</f>
        <v>4275</v>
      </c>
      <c r="K234" s="14">
        <v>0</v>
      </c>
      <c r="L234" s="6">
        <f t="shared" ref="L234" si="512">(K234+J234)/E234</f>
        <v>0.75</v>
      </c>
      <c r="M234" s="6">
        <f t="shared" ref="M234" si="513">L234*E234</f>
        <v>4275</v>
      </c>
    </row>
    <row r="235" spans="1:13">
      <c r="A235" s="11">
        <v>44098</v>
      </c>
      <c r="B235" s="3" t="s">
        <v>124</v>
      </c>
      <c r="C235" s="12" t="s">
        <v>19</v>
      </c>
      <c r="D235" s="12">
        <v>5500</v>
      </c>
      <c r="E235" s="13">
        <v>250</v>
      </c>
      <c r="F235" s="3" t="s">
        <v>13</v>
      </c>
      <c r="G235" s="14">
        <v>129.5</v>
      </c>
      <c r="H235" s="14">
        <v>150</v>
      </c>
      <c r="I235" s="14">
        <v>183</v>
      </c>
      <c r="J235" s="5">
        <f t="shared" ref="J235" si="514">(IF(F235="SELL",G235-H235,IF(F235="BUY",H235-G235)))*E235</f>
        <v>5125</v>
      </c>
      <c r="K235" s="14">
        <f>E235*33</f>
        <v>8250</v>
      </c>
      <c r="L235" s="6">
        <f t="shared" ref="L235" si="515">(K235+J235)/E235</f>
        <v>53.5</v>
      </c>
      <c r="M235" s="6">
        <f t="shared" ref="M235" si="516">L235*E235</f>
        <v>13375</v>
      </c>
    </row>
    <row r="236" spans="1:13">
      <c r="A236" s="11">
        <v>44097</v>
      </c>
      <c r="B236" s="3" t="s">
        <v>222</v>
      </c>
      <c r="C236" s="12" t="s">
        <v>18</v>
      </c>
      <c r="D236" s="12">
        <v>170</v>
      </c>
      <c r="E236" s="13">
        <v>2800</v>
      </c>
      <c r="F236" s="3" t="s">
        <v>13</v>
      </c>
      <c r="G236" s="14">
        <v>5</v>
      </c>
      <c r="H236" s="14">
        <v>6</v>
      </c>
      <c r="I236" s="14">
        <v>0</v>
      </c>
      <c r="J236" s="5">
        <f t="shared" ref="J236:J237" si="517">(IF(F236="SELL",G236-H236,IF(F236="BUY",H236-G236)))*E236</f>
        <v>2800</v>
      </c>
      <c r="K236" s="14">
        <v>0</v>
      </c>
      <c r="L236" s="6">
        <f t="shared" ref="L236:L237" si="518">(K236+J236)/E236</f>
        <v>1</v>
      </c>
      <c r="M236" s="6">
        <f t="shared" ref="M236:M237" si="519">L236*E236</f>
        <v>2800</v>
      </c>
    </row>
    <row r="237" spans="1:13">
      <c r="A237" s="11">
        <v>44097</v>
      </c>
      <c r="B237" s="3" t="s">
        <v>170</v>
      </c>
      <c r="C237" s="12" t="s">
        <v>19</v>
      </c>
      <c r="D237" s="12">
        <v>320</v>
      </c>
      <c r="E237" s="13">
        <v>3200</v>
      </c>
      <c r="F237" s="3" t="s">
        <v>13</v>
      </c>
      <c r="G237" s="14">
        <v>3</v>
      </c>
      <c r="H237" s="14">
        <v>1.25</v>
      </c>
      <c r="I237" s="14">
        <v>0</v>
      </c>
      <c r="J237" s="5">
        <f t="shared" si="517"/>
        <v>-5600</v>
      </c>
      <c r="K237" s="14">
        <v>0</v>
      </c>
      <c r="L237" s="6">
        <f t="shared" si="518"/>
        <v>-1.75</v>
      </c>
      <c r="M237" s="6">
        <f t="shared" si="519"/>
        <v>-5600</v>
      </c>
    </row>
    <row r="238" spans="1:13">
      <c r="A238" s="11">
        <v>44096</v>
      </c>
      <c r="B238" s="3" t="s">
        <v>56</v>
      </c>
      <c r="C238" s="12" t="s">
        <v>19</v>
      </c>
      <c r="D238" s="12">
        <v>480</v>
      </c>
      <c r="E238" s="13">
        <v>1851</v>
      </c>
      <c r="F238" s="3" t="s">
        <v>13</v>
      </c>
      <c r="G238" s="14">
        <v>4</v>
      </c>
      <c r="H238" s="14">
        <v>6.4</v>
      </c>
      <c r="I238" s="14">
        <v>0</v>
      </c>
      <c r="J238" s="5">
        <f t="shared" ref="J238" si="520">(IF(F238="SELL",G238-H238,IF(F238="BUY",H238-G238)))*E238</f>
        <v>4442.4000000000005</v>
      </c>
      <c r="K238" s="14">
        <v>0</v>
      </c>
      <c r="L238" s="6">
        <f t="shared" ref="L238" si="521">(K238+J238)/E238</f>
        <v>2.4000000000000004</v>
      </c>
      <c r="M238" s="6">
        <f t="shared" ref="M238" si="522">L238*E238</f>
        <v>4442.4000000000005</v>
      </c>
    </row>
    <row r="239" spans="1:13">
      <c r="A239" s="11">
        <v>44096</v>
      </c>
      <c r="B239" s="3" t="s">
        <v>167</v>
      </c>
      <c r="C239" s="12" t="s">
        <v>18</v>
      </c>
      <c r="D239" s="12">
        <v>72.5</v>
      </c>
      <c r="E239" s="13">
        <v>7700</v>
      </c>
      <c r="F239" s="3" t="s">
        <v>13</v>
      </c>
      <c r="G239" s="14">
        <v>3</v>
      </c>
      <c r="H239" s="14">
        <v>3.8</v>
      </c>
      <c r="I239" s="14">
        <v>0</v>
      </c>
      <c r="J239" s="5">
        <f t="shared" ref="J239" si="523">(IF(F239="SELL",G239-H239,IF(F239="BUY",H239-G239)))*E239</f>
        <v>6159.9999999999982</v>
      </c>
      <c r="K239" s="14">
        <v>0</v>
      </c>
      <c r="L239" s="6">
        <f t="shared" ref="L239" si="524">(K239+J239)/E239</f>
        <v>0.79999999999999971</v>
      </c>
      <c r="M239" s="6">
        <f t="shared" ref="M239" si="525">L239*E239</f>
        <v>6159.9999999999982</v>
      </c>
    </row>
    <row r="240" spans="1:13" ht="15.75">
      <c r="A240" s="11">
        <v>44095</v>
      </c>
      <c r="B240" s="3" t="s">
        <v>203</v>
      </c>
      <c r="C240" s="12" t="s">
        <v>19</v>
      </c>
      <c r="D240" s="12">
        <v>165</v>
      </c>
      <c r="E240" s="13">
        <v>6000</v>
      </c>
      <c r="F240" s="3" t="s">
        <v>13</v>
      </c>
      <c r="G240" s="14">
        <v>4</v>
      </c>
      <c r="H240" s="16">
        <v>2.75</v>
      </c>
      <c r="I240" s="14">
        <v>0</v>
      </c>
      <c r="J240" s="5">
        <f t="shared" ref="J240" si="526">(IF(F240="SELL",G240-H240,IF(F240="BUY",H240-G240)))*E240</f>
        <v>-7500</v>
      </c>
      <c r="K240" s="14">
        <v>0</v>
      </c>
      <c r="L240" s="6">
        <f t="shared" ref="L240" si="527">(K240+J240)/E240</f>
        <v>-1.25</v>
      </c>
      <c r="M240" s="6">
        <f t="shared" ref="M240" si="528">L240*E240</f>
        <v>-7500</v>
      </c>
    </row>
    <row r="241" spans="1:13" ht="15.75">
      <c r="A241" s="11">
        <v>44092</v>
      </c>
      <c r="B241" s="3" t="s">
        <v>143</v>
      </c>
      <c r="C241" s="12" t="s">
        <v>19</v>
      </c>
      <c r="D241" s="12">
        <v>150</v>
      </c>
      <c r="E241" s="13">
        <v>5700</v>
      </c>
      <c r="F241" s="3" t="s">
        <v>13</v>
      </c>
      <c r="G241" s="14">
        <v>4.5</v>
      </c>
      <c r="H241" s="16">
        <v>3.5</v>
      </c>
      <c r="I241" s="14">
        <v>0</v>
      </c>
      <c r="J241" s="5">
        <f t="shared" ref="J241" si="529">(IF(F241="SELL",G241-H241,IF(F241="BUY",H241-G241)))*E241</f>
        <v>-5700</v>
      </c>
      <c r="K241" s="14">
        <v>0</v>
      </c>
      <c r="L241" s="6">
        <f t="shared" ref="L241" si="530">(K241+J241)/E241</f>
        <v>-1</v>
      </c>
      <c r="M241" s="6">
        <f t="shared" ref="M241" si="531">L241*E241</f>
        <v>-5700</v>
      </c>
    </row>
    <row r="242" spans="1:13">
      <c r="A242" s="11">
        <v>44091</v>
      </c>
      <c r="B242" s="3" t="s">
        <v>39</v>
      </c>
      <c r="C242" s="12" t="s">
        <v>19</v>
      </c>
      <c r="D242" s="12">
        <v>80</v>
      </c>
      <c r="E242" s="13">
        <v>9000</v>
      </c>
      <c r="F242" s="3" t="s">
        <v>13</v>
      </c>
      <c r="G242" s="14">
        <v>1.8</v>
      </c>
      <c r="H242" s="14">
        <v>2.1</v>
      </c>
      <c r="I242" s="14">
        <v>0</v>
      </c>
      <c r="J242" s="5">
        <f t="shared" ref="J242:J243" si="532">(IF(F242="SELL",G242-H242,IF(F242="BUY",H242-G242)))*E242</f>
        <v>2700.0000000000005</v>
      </c>
      <c r="K242" s="14">
        <v>0</v>
      </c>
      <c r="L242" s="6">
        <f t="shared" ref="L242:L243" si="533">(K242+J242)/E242</f>
        <v>0.30000000000000004</v>
      </c>
      <c r="M242" s="6">
        <f t="shared" ref="M242:M243" si="534">L242*E242</f>
        <v>2700.0000000000005</v>
      </c>
    </row>
    <row r="243" spans="1:13">
      <c r="A243" s="11">
        <v>44091</v>
      </c>
      <c r="B243" s="3" t="s">
        <v>170</v>
      </c>
      <c r="C243" s="12" t="s">
        <v>19</v>
      </c>
      <c r="D243" s="12">
        <v>320</v>
      </c>
      <c r="E243" s="13">
        <v>3200</v>
      </c>
      <c r="F243" s="3" t="s">
        <v>13</v>
      </c>
      <c r="G243" s="14">
        <v>5</v>
      </c>
      <c r="H243" s="14">
        <v>5.15</v>
      </c>
      <c r="I243" s="14">
        <v>0</v>
      </c>
      <c r="J243" s="5">
        <f t="shared" si="532"/>
        <v>480.00000000000114</v>
      </c>
      <c r="K243" s="14">
        <v>0</v>
      </c>
      <c r="L243" s="6">
        <f t="shared" si="533"/>
        <v>0.15000000000000036</v>
      </c>
      <c r="M243" s="6">
        <f t="shared" si="534"/>
        <v>480.00000000000114</v>
      </c>
    </row>
    <row r="244" spans="1:13">
      <c r="A244" s="11">
        <v>44090</v>
      </c>
      <c r="B244" s="3" t="s">
        <v>143</v>
      </c>
      <c r="C244" s="12" t="s">
        <v>19</v>
      </c>
      <c r="D244" s="12">
        <v>155</v>
      </c>
      <c r="E244" s="13">
        <v>5700</v>
      </c>
      <c r="F244" s="3" t="s">
        <v>13</v>
      </c>
      <c r="G244" s="14">
        <v>5</v>
      </c>
      <c r="H244" s="14">
        <v>6.1</v>
      </c>
      <c r="I244" s="14">
        <v>0</v>
      </c>
      <c r="J244" s="5">
        <f t="shared" ref="J244" si="535">(IF(F244="SELL",G244-H244,IF(F244="BUY",H244-G244)))*E244</f>
        <v>6269.9999999999982</v>
      </c>
      <c r="K244" s="14">
        <v>0</v>
      </c>
      <c r="L244" s="6">
        <f t="shared" ref="L244" si="536">(K244+J244)/E244</f>
        <v>1.0999999999999996</v>
      </c>
      <c r="M244" s="6">
        <f t="shared" ref="M244" si="537">L244*E244</f>
        <v>6269.9999999999982</v>
      </c>
    </row>
    <row r="245" spans="1:13">
      <c r="A245" s="11">
        <v>44089</v>
      </c>
      <c r="B245" s="3" t="s">
        <v>186</v>
      </c>
      <c r="C245" s="12" t="s">
        <v>19</v>
      </c>
      <c r="D245" s="12">
        <v>2320</v>
      </c>
      <c r="E245" s="13">
        <v>505</v>
      </c>
      <c r="F245" s="3" t="s">
        <v>13</v>
      </c>
      <c r="G245" s="14">
        <v>51</v>
      </c>
      <c r="H245" s="14">
        <v>62</v>
      </c>
      <c r="I245" s="14">
        <v>0</v>
      </c>
      <c r="J245" s="5">
        <f t="shared" ref="J245" si="538">(IF(F245="SELL",G245-H245,IF(F245="BUY",H245-G245)))*E245</f>
        <v>5555</v>
      </c>
      <c r="K245" s="14">
        <v>0</v>
      </c>
      <c r="L245" s="6">
        <f t="shared" ref="L245" si="539">(K245+J245)/E245</f>
        <v>11</v>
      </c>
      <c r="M245" s="6">
        <f t="shared" ref="M245" si="540">L245*E245</f>
        <v>5555</v>
      </c>
    </row>
    <row r="246" spans="1:13">
      <c r="A246" s="11">
        <v>44089</v>
      </c>
      <c r="B246" s="3" t="s">
        <v>159</v>
      </c>
      <c r="C246" s="12" t="s">
        <v>19</v>
      </c>
      <c r="D246" s="12">
        <v>120</v>
      </c>
      <c r="E246" s="13">
        <v>7000</v>
      </c>
      <c r="F246" s="3" t="s">
        <v>13</v>
      </c>
      <c r="G246" s="14">
        <v>4.5</v>
      </c>
      <c r="H246" s="14">
        <v>5.25</v>
      </c>
      <c r="I246" s="14">
        <v>6.25</v>
      </c>
      <c r="J246" s="5">
        <f t="shared" ref="J246" si="541">(IF(F246="SELL",G246-H246,IF(F246="BUY",H246-G246)))*E246</f>
        <v>5250</v>
      </c>
      <c r="K246" s="14">
        <f>E246*1</f>
        <v>7000</v>
      </c>
      <c r="L246" s="6">
        <f t="shared" ref="L246" si="542">(K246+J246)/E246</f>
        <v>1.75</v>
      </c>
      <c r="M246" s="6">
        <f t="shared" ref="M246" si="543">L246*E246</f>
        <v>12250</v>
      </c>
    </row>
    <row r="247" spans="1:13">
      <c r="A247" s="11">
        <v>44088</v>
      </c>
      <c r="B247" s="3" t="s">
        <v>143</v>
      </c>
      <c r="C247" s="12" t="s">
        <v>19</v>
      </c>
      <c r="D247" s="12">
        <v>150</v>
      </c>
      <c r="E247" s="13">
        <v>5700</v>
      </c>
      <c r="F247" s="3" t="s">
        <v>13</v>
      </c>
      <c r="G247" s="14">
        <v>5.5</v>
      </c>
      <c r="H247" s="14">
        <v>6.75</v>
      </c>
      <c r="I247" s="14">
        <v>0</v>
      </c>
      <c r="J247" s="5">
        <f t="shared" ref="J247" si="544">(IF(F247="SELL",G247-H247,IF(F247="BUY",H247-G247)))*E247</f>
        <v>7125</v>
      </c>
      <c r="K247" s="14">
        <v>0</v>
      </c>
      <c r="L247" s="6">
        <f t="shared" ref="L247" si="545">(K247+J247)/E247</f>
        <v>1.25</v>
      </c>
      <c r="M247" s="6">
        <f t="shared" ref="M247" si="546">L247*E247</f>
        <v>7125</v>
      </c>
    </row>
    <row r="248" spans="1:13" ht="15.75">
      <c r="A248" s="11">
        <v>44085</v>
      </c>
      <c r="B248" s="3" t="s">
        <v>225</v>
      </c>
      <c r="C248" s="12" t="s">
        <v>19</v>
      </c>
      <c r="D248" s="12">
        <v>440</v>
      </c>
      <c r="E248" s="13">
        <v>2300</v>
      </c>
      <c r="F248" s="3" t="s">
        <v>13</v>
      </c>
      <c r="G248" s="14">
        <v>14</v>
      </c>
      <c r="H248" s="16">
        <v>12</v>
      </c>
      <c r="I248" s="14">
        <v>0</v>
      </c>
      <c r="J248" s="5">
        <f t="shared" ref="J248" si="547">(IF(F248="SELL",G248-H248,IF(F248="BUY",H248-G248)))*E248</f>
        <v>-4600</v>
      </c>
      <c r="K248" s="14">
        <v>0</v>
      </c>
      <c r="L248" s="6">
        <f t="shared" ref="L248" si="548">(K248+J248)/E248</f>
        <v>-2</v>
      </c>
      <c r="M248" s="6">
        <f t="shared" ref="M248" si="549">L248*E248</f>
        <v>-4600</v>
      </c>
    </row>
    <row r="249" spans="1:13">
      <c r="A249" s="11">
        <v>44085</v>
      </c>
      <c r="B249" s="3" t="s">
        <v>179</v>
      </c>
      <c r="C249" s="12" t="s">
        <v>19</v>
      </c>
      <c r="D249" s="12">
        <v>150</v>
      </c>
      <c r="E249" s="13">
        <v>3300</v>
      </c>
      <c r="F249" s="3" t="s">
        <v>13</v>
      </c>
      <c r="G249" s="14">
        <v>7.25</v>
      </c>
      <c r="H249" s="14">
        <v>8.5</v>
      </c>
      <c r="I249" s="14">
        <v>10.5</v>
      </c>
      <c r="J249" s="5">
        <f t="shared" ref="J249" si="550">(IF(F249="SELL",G249-H249,IF(F249="BUY",H249-G249)))*E249</f>
        <v>4125</v>
      </c>
      <c r="K249" s="14">
        <f>E249*2</f>
        <v>6600</v>
      </c>
      <c r="L249" s="6">
        <f t="shared" ref="L249" si="551">(K249+J249)/E249</f>
        <v>3.25</v>
      </c>
      <c r="M249" s="6">
        <f t="shared" ref="M249" si="552">L249*E249</f>
        <v>10725</v>
      </c>
    </row>
    <row r="250" spans="1:13" ht="15.75">
      <c r="A250" s="11">
        <v>44084</v>
      </c>
      <c r="B250" s="3" t="s">
        <v>119</v>
      </c>
      <c r="C250" s="12" t="s">
        <v>19</v>
      </c>
      <c r="D250" s="12">
        <v>280</v>
      </c>
      <c r="E250" s="13">
        <v>2700</v>
      </c>
      <c r="F250" s="3" t="s">
        <v>13</v>
      </c>
      <c r="G250" s="14">
        <v>12</v>
      </c>
      <c r="H250" s="16">
        <v>11.25</v>
      </c>
      <c r="I250" s="14">
        <v>0</v>
      </c>
      <c r="J250" s="5">
        <f t="shared" ref="J250" si="553">(IF(F250="SELL",G250-H250,IF(F250="BUY",H250-G250)))*E250</f>
        <v>-2025</v>
      </c>
      <c r="K250" s="14">
        <v>0</v>
      </c>
      <c r="L250" s="6">
        <f t="shared" ref="L250" si="554">(K250+J250)/E250</f>
        <v>-0.75</v>
      </c>
      <c r="M250" s="6">
        <f t="shared" ref="M250" si="555">L250*E250</f>
        <v>-2025</v>
      </c>
    </row>
    <row r="251" spans="1:13">
      <c r="A251" s="11">
        <v>44084</v>
      </c>
      <c r="B251" s="3" t="s">
        <v>138</v>
      </c>
      <c r="C251" s="12" t="s">
        <v>19</v>
      </c>
      <c r="D251" s="12">
        <v>225</v>
      </c>
      <c r="E251" s="13">
        <v>3000</v>
      </c>
      <c r="F251" s="3" t="s">
        <v>13</v>
      </c>
      <c r="G251" s="14">
        <v>11.75</v>
      </c>
      <c r="H251" s="14">
        <v>13.25</v>
      </c>
      <c r="I251" s="14">
        <v>14.75</v>
      </c>
      <c r="J251" s="5">
        <f t="shared" ref="J251" si="556">(IF(F251="SELL",G251-H251,IF(F251="BUY",H251-G251)))*E251</f>
        <v>4500</v>
      </c>
      <c r="K251" s="14">
        <f>E251*1.5</f>
        <v>4500</v>
      </c>
      <c r="L251" s="6">
        <f t="shared" ref="L251" si="557">(K251+J251)/E251</f>
        <v>3</v>
      </c>
      <c r="M251" s="6">
        <f t="shared" ref="M251" si="558">L251*E251</f>
        <v>9000</v>
      </c>
    </row>
    <row r="252" spans="1:13" ht="15.75">
      <c r="A252" s="11">
        <v>44083</v>
      </c>
      <c r="B252" s="3" t="s">
        <v>214</v>
      </c>
      <c r="C252" s="12" t="s">
        <v>19</v>
      </c>
      <c r="D252" s="12">
        <v>2360</v>
      </c>
      <c r="E252" s="13">
        <v>300</v>
      </c>
      <c r="F252" s="3" t="s">
        <v>13</v>
      </c>
      <c r="G252" s="14">
        <v>54</v>
      </c>
      <c r="H252" s="16">
        <v>40</v>
      </c>
      <c r="I252" s="14">
        <v>0</v>
      </c>
      <c r="J252" s="5">
        <f t="shared" ref="J252" si="559">(IF(F252="SELL",G252-H252,IF(F252="BUY",H252-G252)))*E252</f>
        <v>-4200</v>
      </c>
      <c r="K252" s="14">
        <v>0</v>
      </c>
      <c r="L252" s="6">
        <f t="shared" ref="L252" si="560">(K252+J252)/E252</f>
        <v>-14</v>
      </c>
      <c r="M252" s="6">
        <f t="shared" ref="M252" si="561">L252*E252</f>
        <v>-4200</v>
      </c>
    </row>
    <row r="253" spans="1:13">
      <c r="A253" s="11">
        <v>44082</v>
      </c>
      <c r="B253" s="3" t="s">
        <v>203</v>
      </c>
      <c r="C253" s="12" t="s">
        <v>19</v>
      </c>
      <c r="D253" s="12">
        <v>150</v>
      </c>
      <c r="E253" s="13">
        <v>6000</v>
      </c>
      <c r="F253" s="3" t="s">
        <v>13</v>
      </c>
      <c r="G253" s="14">
        <v>5.5</v>
      </c>
      <c r="H253" s="14">
        <v>4.75</v>
      </c>
      <c r="I253" s="14">
        <v>0</v>
      </c>
      <c r="J253" s="5">
        <f t="shared" ref="J253" si="562">(IF(F253="SELL",G253-H253,IF(F253="BUY",H253-G253)))*E253</f>
        <v>-4500</v>
      </c>
      <c r="K253" s="14">
        <v>0</v>
      </c>
      <c r="L253" s="6">
        <f t="shared" ref="L253" si="563">(K253+J253)/E253</f>
        <v>-0.75</v>
      </c>
      <c r="M253" s="6">
        <f t="shared" ref="M253" si="564">L253*E253</f>
        <v>-4500</v>
      </c>
    </row>
    <row r="254" spans="1:13">
      <c r="A254" s="11">
        <v>44081</v>
      </c>
      <c r="B254" s="3" t="s">
        <v>157</v>
      </c>
      <c r="C254" s="12" t="s">
        <v>18</v>
      </c>
      <c r="D254" s="12">
        <v>190</v>
      </c>
      <c r="E254" s="13">
        <v>4300</v>
      </c>
      <c r="F254" s="3" t="s">
        <v>13</v>
      </c>
      <c r="G254" s="14">
        <v>9</v>
      </c>
      <c r="H254" s="14">
        <v>9.5</v>
      </c>
      <c r="I254" s="14">
        <v>0</v>
      </c>
      <c r="J254" s="5">
        <f t="shared" ref="J254:J255" si="565">(IF(F254="SELL",G254-H254,IF(F254="BUY",H254-G254)))*E254</f>
        <v>2150</v>
      </c>
      <c r="K254" s="14">
        <v>0</v>
      </c>
      <c r="L254" s="6">
        <f t="shared" ref="L254:L255" si="566">(K254+J254)/E254</f>
        <v>0.5</v>
      </c>
      <c r="M254" s="6">
        <f t="shared" ref="M254:M255" si="567">L254*E254</f>
        <v>2150</v>
      </c>
    </row>
    <row r="255" spans="1:13">
      <c r="A255" s="11">
        <v>44081</v>
      </c>
      <c r="B255" s="3" t="s">
        <v>56</v>
      </c>
      <c r="C255" s="12" t="s">
        <v>18</v>
      </c>
      <c r="D255" s="12">
        <v>520</v>
      </c>
      <c r="E255" s="13">
        <v>1851</v>
      </c>
      <c r="F255" s="3" t="s">
        <v>13</v>
      </c>
      <c r="G255" s="14">
        <v>18</v>
      </c>
      <c r="H255" s="14">
        <v>20.5</v>
      </c>
      <c r="I255" s="14">
        <v>23</v>
      </c>
      <c r="J255" s="5">
        <f t="shared" si="565"/>
        <v>4627.5</v>
      </c>
      <c r="K255" s="14">
        <f>E255*3.7</f>
        <v>6848.7000000000007</v>
      </c>
      <c r="L255" s="6">
        <f t="shared" si="566"/>
        <v>6.2</v>
      </c>
      <c r="M255" s="6">
        <f t="shared" si="567"/>
        <v>11476.2</v>
      </c>
    </row>
    <row r="256" spans="1:13">
      <c r="A256" s="11">
        <v>44078</v>
      </c>
      <c r="B256" s="3" t="s">
        <v>137</v>
      </c>
      <c r="C256" s="12" t="s">
        <v>19</v>
      </c>
      <c r="D256" s="12">
        <v>540</v>
      </c>
      <c r="E256" s="13">
        <v>1400</v>
      </c>
      <c r="F256" s="3" t="s">
        <v>13</v>
      </c>
      <c r="G256" s="14">
        <v>17</v>
      </c>
      <c r="H256" s="14">
        <v>20</v>
      </c>
      <c r="I256" s="14">
        <v>0</v>
      </c>
      <c r="J256" s="5">
        <f t="shared" ref="J256" si="568">(IF(F256="SELL",G256-H256,IF(F256="BUY",H256-G256)))*E256</f>
        <v>4200</v>
      </c>
      <c r="K256" s="14">
        <v>0</v>
      </c>
      <c r="L256" s="6">
        <f t="shared" ref="L256" si="569">(K256+J256)/E256</f>
        <v>3</v>
      </c>
      <c r="M256" s="6">
        <f t="shared" ref="M256" si="570">L256*E256</f>
        <v>4200</v>
      </c>
    </row>
    <row r="257" spans="1:13">
      <c r="A257" s="11">
        <v>44077</v>
      </c>
      <c r="B257" s="3" t="s">
        <v>179</v>
      </c>
      <c r="C257" s="12" t="s">
        <v>18</v>
      </c>
      <c r="D257" s="12">
        <v>160</v>
      </c>
      <c r="E257" s="13">
        <v>3300</v>
      </c>
      <c r="F257" s="3" t="s">
        <v>13</v>
      </c>
      <c r="G257" s="14">
        <v>9.5</v>
      </c>
      <c r="H257" s="14">
        <v>10.5</v>
      </c>
      <c r="I257" s="14">
        <v>0</v>
      </c>
      <c r="J257" s="5">
        <f t="shared" ref="J257" si="571">(IF(F257="SELL",G257-H257,IF(F257="BUY",H257-G257)))*E257</f>
        <v>3300</v>
      </c>
      <c r="K257" s="14">
        <v>0</v>
      </c>
      <c r="L257" s="6">
        <f t="shared" ref="L257" si="572">(K257+J257)/E257</f>
        <v>1</v>
      </c>
      <c r="M257" s="6">
        <f t="shared" ref="M257" si="573">L257*E257</f>
        <v>3300</v>
      </c>
    </row>
    <row r="258" spans="1:13">
      <c r="A258" s="11">
        <v>44075</v>
      </c>
      <c r="B258" s="3" t="s">
        <v>119</v>
      </c>
      <c r="C258" s="12" t="s">
        <v>19</v>
      </c>
      <c r="D258" s="12">
        <v>310</v>
      </c>
      <c r="E258" s="13">
        <f>2700*2</f>
        <v>5400</v>
      </c>
      <c r="F258" s="3" t="s">
        <v>13</v>
      </c>
      <c r="G258" s="14">
        <v>4.5999999999999996</v>
      </c>
      <c r="H258" s="14">
        <v>5.6</v>
      </c>
      <c r="I258" s="14">
        <v>6.4</v>
      </c>
      <c r="J258" s="5">
        <f t="shared" ref="J258" si="574">(IF(F258="SELL",G258-H258,IF(F258="BUY",H258-G258)))*E258</f>
        <v>5400</v>
      </c>
      <c r="K258" s="14">
        <f>E258*0.8</f>
        <v>4320</v>
      </c>
      <c r="L258" s="6">
        <f t="shared" ref="L258" si="575">(K258+J258)/E258</f>
        <v>1.8</v>
      </c>
      <c r="M258" s="6">
        <f t="shared" ref="M258" si="576">L258*E258</f>
        <v>9720</v>
      </c>
    </row>
    <row r="259" spans="1:13">
      <c r="A259" s="11">
        <v>44075</v>
      </c>
      <c r="B259" s="3" t="s">
        <v>73</v>
      </c>
      <c r="C259" s="12" t="s">
        <v>18</v>
      </c>
      <c r="D259" s="12">
        <v>120</v>
      </c>
      <c r="E259" s="13">
        <v>3444</v>
      </c>
      <c r="F259" s="3" t="s">
        <v>13</v>
      </c>
      <c r="G259" s="14">
        <v>3.1</v>
      </c>
      <c r="H259" s="14">
        <v>2.8</v>
      </c>
      <c r="I259" s="14">
        <v>0</v>
      </c>
      <c r="J259" s="5">
        <f t="shared" ref="J259" si="577">(IF(F259="SELL",G259-H259,IF(F259="BUY",H259-G259)))*E259</f>
        <v>-1033.200000000001</v>
      </c>
      <c r="K259" s="14">
        <v>0</v>
      </c>
      <c r="L259" s="6">
        <f t="shared" ref="L259" si="578">(K259+J259)/E259</f>
        <v>-0.30000000000000027</v>
      </c>
      <c r="M259" s="6">
        <f t="shared" ref="M259" si="579">L259*E259</f>
        <v>-1033.200000000001</v>
      </c>
    </row>
    <row r="260" spans="1:13">
      <c r="A260" s="11">
        <v>44074</v>
      </c>
      <c r="B260" s="3" t="s">
        <v>129</v>
      </c>
      <c r="C260" s="12" t="s">
        <v>19</v>
      </c>
      <c r="D260" s="12">
        <v>1200</v>
      </c>
      <c r="E260" s="13">
        <v>800</v>
      </c>
      <c r="F260" s="3" t="s">
        <v>13</v>
      </c>
      <c r="G260" s="14">
        <v>50</v>
      </c>
      <c r="H260" s="14">
        <v>58.95</v>
      </c>
      <c r="I260" s="14">
        <v>0</v>
      </c>
      <c r="J260" s="5">
        <f t="shared" ref="J260" si="580">(IF(F260="SELL",G260-H260,IF(F260="BUY",H260-G260)))*E260</f>
        <v>7160.0000000000018</v>
      </c>
      <c r="K260" s="14">
        <v>0</v>
      </c>
      <c r="L260" s="6">
        <f t="shared" ref="L260" si="581">(K260+J260)/E260</f>
        <v>8.9500000000000028</v>
      </c>
      <c r="M260" s="6">
        <f t="shared" ref="M260" si="582">L260*E260</f>
        <v>7160.0000000000018</v>
      </c>
    </row>
    <row r="261" spans="1:13">
      <c r="A261" s="11">
        <v>44071</v>
      </c>
      <c r="B261" s="3" t="s">
        <v>129</v>
      </c>
      <c r="C261" s="12" t="s">
        <v>19</v>
      </c>
      <c r="D261" s="12">
        <v>1200</v>
      </c>
      <c r="E261" s="13">
        <v>800</v>
      </c>
      <c r="F261" s="3" t="s">
        <v>13</v>
      </c>
      <c r="G261" s="14">
        <v>47</v>
      </c>
      <c r="H261" s="14">
        <v>47</v>
      </c>
      <c r="I261" s="14">
        <v>0</v>
      </c>
      <c r="J261" s="5">
        <f t="shared" ref="J261" si="583">(IF(F261="SELL",G261-H261,IF(F261="BUY",H261-G261)))*E261</f>
        <v>0</v>
      </c>
      <c r="K261" s="14">
        <v>0</v>
      </c>
      <c r="L261" s="6">
        <f t="shared" ref="L261" si="584">(K261+J261)/E261</f>
        <v>0</v>
      </c>
      <c r="M261" s="6">
        <f t="shared" ref="M261" si="585">L261*E261</f>
        <v>0</v>
      </c>
    </row>
    <row r="262" spans="1:13">
      <c r="A262" s="11">
        <v>44070</v>
      </c>
      <c r="B262" s="3" t="s">
        <v>216</v>
      </c>
      <c r="C262" s="12" t="s">
        <v>19</v>
      </c>
      <c r="D262" s="12">
        <v>1300</v>
      </c>
      <c r="E262" s="13">
        <v>750</v>
      </c>
      <c r="F262" s="3" t="s">
        <v>13</v>
      </c>
      <c r="G262" s="14">
        <v>38</v>
      </c>
      <c r="H262" s="14">
        <v>32</v>
      </c>
      <c r="I262" s="14">
        <v>0</v>
      </c>
      <c r="J262" s="5">
        <f t="shared" ref="J262" si="586">(IF(F262="SELL",G262-H262,IF(F262="BUY",H262-G262)))*E262</f>
        <v>-4500</v>
      </c>
      <c r="K262" s="14">
        <v>0</v>
      </c>
      <c r="L262" s="6">
        <f t="shared" ref="L262" si="587">(K262+J262)/E262</f>
        <v>-6</v>
      </c>
      <c r="M262" s="6">
        <f t="shared" ref="M262" si="588">L262*E262</f>
        <v>-4500</v>
      </c>
    </row>
    <row r="263" spans="1:13">
      <c r="A263" s="11">
        <v>44069</v>
      </c>
      <c r="B263" s="3" t="s">
        <v>141</v>
      </c>
      <c r="C263" s="12" t="s">
        <v>19</v>
      </c>
      <c r="D263" s="12">
        <v>380</v>
      </c>
      <c r="E263" s="13">
        <v>1375</v>
      </c>
      <c r="F263" s="3" t="s">
        <v>13</v>
      </c>
      <c r="G263" s="14">
        <v>9.8000000000000007</v>
      </c>
      <c r="H263" s="14">
        <v>11</v>
      </c>
      <c r="I263" s="14">
        <v>0</v>
      </c>
      <c r="J263" s="5">
        <f t="shared" ref="J263" si="589">(IF(F263="SELL",G263-H263,IF(F263="BUY",H263-G263)))*E263</f>
        <v>1649.9999999999991</v>
      </c>
      <c r="K263" s="14">
        <v>0</v>
      </c>
      <c r="L263" s="6">
        <f t="shared" ref="L263" si="590">(K263+J263)/E263</f>
        <v>1.1999999999999993</v>
      </c>
      <c r="M263" s="6">
        <f t="shared" ref="M263" si="591">L263*E263</f>
        <v>1649.9999999999991</v>
      </c>
    </row>
    <row r="264" spans="1:13">
      <c r="A264" s="11">
        <v>44069</v>
      </c>
      <c r="B264" s="3" t="s">
        <v>163</v>
      </c>
      <c r="C264" s="12" t="s">
        <v>19</v>
      </c>
      <c r="D264" s="12">
        <v>1440</v>
      </c>
      <c r="E264" s="13">
        <v>800</v>
      </c>
      <c r="F264" s="3" t="s">
        <v>13</v>
      </c>
      <c r="G264" s="14">
        <v>2.8</v>
      </c>
      <c r="H264" s="14">
        <v>2.5499999999999998</v>
      </c>
      <c r="I264" s="14">
        <v>0</v>
      </c>
      <c r="J264" s="5">
        <f t="shared" ref="J264" si="592">(IF(F264="SELL",G264-H264,IF(F264="BUY",H264-G264)))*E264</f>
        <v>-200</v>
      </c>
      <c r="K264" s="14">
        <v>0</v>
      </c>
      <c r="L264" s="6">
        <f t="shared" ref="L264" si="593">(K264+J264)/E264</f>
        <v>-0.25</v>
      </c>
      <c r="M264" s="6">
        <f t="shared" ref="M264" si="594">L264*E264</f>
        <v>-200</v>
      </c>
    </row>
    <row r="265" spans="1:13">
      <c r="A265" s="11">
        <v>44068</v>
      </c>
      <c r="B265" s="3" t="s">
        <v>234</v>
      </c>
      <c r="C265" s="12" t="s">
        <v>19</v>
      </c>
      <c r="D265" s="12">
        <v>520</v>
      </c>
      <c r="E265" s="13">
        <v>1500</v>
      </c>
      <c r="F265" s="3" t="s">
        <v>13</v>
      </c>
      <c r="G265" s="14">
        <v>5.2</v>
      </c>
      <c r="H265" s="14">
        <v>2.2000000000000002</v>
      </c>
      <c r="I265" s="14">
        <v>0</v>
      </c>
      <c r="J265" s="5">
        <f t="shared" ref="J265" si="595">(IF(F265="SELL",G265-H265,IF(F265="BUY",H265-G265)))*E265</f>
        <v>-4500</v>
      </c>
      <c r="K265" s="14">
        <v>0</v>
      </c>
      <c r="L265" s="6">
        <f t="shared" ref="L265" si="596">(K265+J265)/E265</f>
        <v>-3</v>
      </c>
      <c r="M265" s="6">
        <f t="shared" ref="M265" si="597">L265*E265</f>
        <v>-4500</v>
      </c>
    </row>
    <row r="266" spans="1:13">
      <c r="A266" s="11">
        <v>44067</v>
      </c>
      <c r="B266" s="3" t="s">
        <v>211</v>
      </c>
      <c r="C266" s="12" t="s">
        <v>19</v>
      </c>
      <c r="D266" s="12">
        <v>220</v>
      </c>
      <c r="E266" s="13">
        <v>2500</v>
      </c>
      <c r="F266" s="3" t="s">
        <v>13</v>
      </c>
      <c r="G266" s="14">
        <v>13.5</v>
      </c>
      <c r="H266" s="14">
        <v>15.5</v>
      </c>
      <c r="I266" s="14">
        <v>19.2</v>
      </c>
      <c r="J266" s="5">
        <f t="shared" ref="J266" si="598">(IF(F266="SELL",G266-H266,IF(F266="BUY",H266-G266)))*E266</f>
        <v>5000</v>
      </c>
      <c r="K266" s="14">
        <f>E266*3.7</f>
        <v>9250</v>
      </c>
      <c r="L266" s="6">
        <f t="shared" ref="L266" si="599">(K266+J266)/E266</f>
        <v>5.7</v>
      </c>
      <c r="M266" s="6">
        <f t="shared" ref="M266" si="600">L266*E266</f>
        <v>14250</v>
      </c>
    </row>
    <row r="267" spans="1:13">
      <c r="A267" s="11">
        <v>44067</v>
      </c>
      <c r="B267" s="3" t="s">
        <v>73</v>
      </c>
      <c r="C267" s="12" t="s">
        <v>18</v>
      </c>
      <c r="D267" s="12">
        <v>135</v>
      </c>
      <c r="E267" s="13">
        <v>3444</v>
      </c>
      <c r="F267" s="3" t="s">
        <v>13</v>
      </c>
      <c r="G267" s="14">
        <v>3.9</v>
      </c>
      <c r="H267" s="14">
        <v>3.4</v>
      </c>
      <c r="I267" s="14">
        <v>0</v>
      </c>
      <c r="J267" s="5">
        <f t="shared" ref="J267" si="601">(IF(F267="SELL",G267-H267,IF(F267="BUY",H267-G267)))*E267</f>
        <v>-1722</v>
      </c>
      <c r="K267" s="14">
        <v>0</v>
      </c>
      <c r="L267" s="6">
        <f t="shared" ref="L267" si="602">(K267+J267)/E267</f>
        <v>-0.5</v>
      </c>
      <c r="M267" s="6">
        <f t="shared" ref="M267" si="603">L267*E267</f>
        <v>-1722</v>
      </c>
    </row>
    <row r="268" spans="1:13">
      <c r="A268" s="11">
        <v>44064</v>
      </c>
      <c r="B268" s="3" t="s">
        <v>73</v>
      </c>
      <c r="C268" s="12" t="s">
        <v>18</v>
      </c>
      <c r="D268" s="12">
        <v>135</v>
      </c>
      <c r="E268" s="13">
        <v>3444</v>
      </c>
      <c r="F268" s="3" t="s">
        <v>13</v>
      </c>
      <c r="G268" s="14">
        <v>3.8</v>
      </c>
      <c r="H268" s="14">
        <v>4.1500000000000004</v>
      </c>
      <c r="I268" s="14">
        <v>0</v>
      </c>
      <c r="J268" s="5">
        <f t="shared" ref="J268" si="604">(IF(F268="SELL",G268-H268,IF(F268="BUY",H268-G268)))*E268</f>
        <v>1205.4000000000019</v>
      </c>
      <c r="K268" s="14">
        <v>0</v>
      </c>
      <c r="L268" s="6">
        <f t="shared" ref="L268" si="605">(K268+J268)/E268</f>
        <v>0.35000000000000053</v>
      </c>
      <c r="M268" s="6">
        <f t="shared" ref="M268" si="606">L268*E268</f>
        <v>1205.4000000000019</v>
      </c>
    </row>
    <row r="269" spans="1:13">
      <c r="A269" s="11">
        <v>44064</v>
      </c>
      <c r="B269" s="3" t="s">
        <v>135</v>
      </c>
      <c r="C269" s="12" t="s">
        <v>19</v>
      </c>
      <c r="D269" s="12">
        <v>440</v>
      </c>
      <c r="E269" s="13">
        <v>1200</v>
      </c>
      <c r="F269" s="3" t="s">
        <v>13</v>
      </c>
      <c r="G269" s="14">
        <v>10.199999999999999</v>
      </c>
      <c r="H269" s="14">
        <v>11</v>
      </c>
      <c r="I269" s="14">
        <v>0</v>
      </c>
      <c r="J269" s="5">
        <f t="shared" ref="J269" si="607">(IF(F269="SELL",G269-H269,IF(F269="BUY",H269-G269)))*E269</f>
        <v>960.00000000000091</v>
      </c>
      <c r="K269" s="14">
        <v>0</v>
      </c>
      <c r="L269" s="6">
        <f t="shared" ref="L269" si="608">(K269+J269)/E269</f>
        <v>0.80000000000000071</v>
      </c>
      <c r="M269" s="6">
        <f t="shared" ref="M269" si="609">L269*E269</f>
        <v>960.00000000000091</v>
      </c>
    </row>
    <row r="270" spans="1:13">
      <c r="A270" s="11">
        <v>44063</v>
      </c>
      <c r="B270" s="3" t="s">
        <v>121</v>
      </c>
      <c r="C270" s="12" t="s">
        <v>19</v>
      </c>
      <c r="D270" s="12">
        <v>2000</v>
      </c>
      <c r="E270" s="13">
        <v>500</v>
      </c>
      <c r="F270" s="3" t="s">
        <v>13</v>
      </c>
      <c r="G270" s="14">
        <v>26</v>
      </c>
      <c r="H270" s="14">
        <v>32.549999999999997</v>
      </c>
      <c r="I270" s="14">
        <v>0</v>
      </c>
      <c r="J270" s="5">
        <f t="shared" ref="J270" si="610">(IF(F270="SELL",G270-H270,IF(F270="BUY",H270-G270)))*E270</f>
        <v>3274.9999999999986</v>
      </c>
      <c r="K270" s="14">
        <v>0</v>
      </c>
      <c r="L270" s="6">
        <f t="shared" ref="L270" si="611">(K270+J270)/E270</f>
        <v>6.5499999999999972</v>
      </c>
      <c r="M270" s="6">
        <f t="shared" ref="M270" si="612">L270*E270</f>
        <v>3274.9999999999986</v>
      </c>
    </row>
    <row r="271" spans="1:13">
      <c r="A271" s="11">
        <v>44061</v>
      </c>
      <c r="B271" s="3" t="s">
        <v>168</v>
      </c>
      <c r="C271" s="12" t="s">
        <v>19</v>
      </c>
      <c r="D271" s="12">
        <v>1200</v>
      </c>
      <c r="E271" s="13">
        <v>500</v>
      </c>
      <c r="F271" s="3" t="s">
        <v>13</v>
      </c>
      <c r="G271" s="14">
        <v>40</v>
      </c>
      <c r="H271" s="14">
        <v>55</v>
      </c>
      <c r="I271" s="14">
        <v>65.5</v>
      </c>
      <c r="J271" s="5">
        <f t="shared" ref="J271" si="613">(IF(F271="SELL",G271-H271,IF(F271="BUY",H271-G271)))*E271</f>
        <v>7500</v>
      </c>
      <c r="K271" s="14">
        <f>E271*10.5</f>
        <v>5250</v>
      </c>
      <c r="L271" s="6">
        <f t="shared" ref="L271" si="614">(K271+J271)/E271</f>
        <v>25.5</v>
      </c>
      <c r="M271" s="6">
        <f t="shared" ref="M271" si="615">L271*E271</f>
        <v>12750</v>
      </c>
    </row>
    <row r="272" spans="1:13">
      <c r="A272" s="11">
        <v>44060</v>
      </c>
      <c r="B272" s="3" t="s">
        <v>219</v>
      </c>
      <c r="C272" s="12" t="s">
        <v>18</v>
      </c>
      <c r="D272" s="12">
        <v>1030</v>
      </c>
      <c r="E272" s="13">
        <v>550</v>
      </c>
      <c r="F272" s="3" t="s">
        <v>13</v>
      </c>
      <c r="G272" s="14">
        <v>27.5</v>
      </c>
      <c r="H272" s="14">
        <v>22.5</v>
      </c>
      <c r="I272" s="14">
        <v>0</v>
      </c>
      <c r="J272" s="5">
        <f t="shared" ref="J272" si="616">(IF(F272="SELL",G272-H272,IF(F272="BUY",H272-G272)))*E272</f>
        <v>-2750</v>
      </c>
      <c r="K272" s="14">
        <v>0</v>
      </c>
      <c r="L272" s="6">
        <f t="shared" ref="L272" si="617">(K272+J272)/E272</f>
        <v>-5</v>
      </c>
      <c r="M272" s="6">
        <f t="shared" ref="M272" si="618">L272*E272</f>
        <v>-2750</v>
      </c>
    </row>
    <row r="273" spans="1:13">
      <c r="A273" s="11">
        <v>44057</v>
      </c>
      <c r="B273" s="3" t="s">
        <v>203</v>
      </c>
      <c r="C273" s="12" t="s">
        <v>19</v>
      </c>
      <c r="D273" s="12">
        <v>165</v>
      </c>
      <c r="E273" s="13">
        <v>5000</v>
      </c>
      <c r="F273" s="3" t="s">
        <v>13</v>
      </c>
      <c r="G273" s="14">
        <v>5</v>
      </c>
      <c r="H273" s="14">
        <v>3.8</v>
      </c>
      <c r="I273" s="14">
        <v>0</v>
      </c>
      <c r="J273" s="5">
        <f t="shared" ref="J273" si="619">(IF(F273="SELL",G273-H273,IF(F273="BUY",H273-G273)))*E273</f>
        <v>-6000.0000000000009</v>
      </c>
      <c r="K273" s="14">
        <v>0</v>
      </c>
      <c r="L273" s="6">
        <f t="shared" ref="L273" si="620">(K273+J273)/E273</f>
        <v>-1.2000000000000002</v>
      </c>
      <c r="M273" s="6">
        <f t="shared" ref="M273" si="621">L273*E273</f>
        <v>-6000.0000000000009</v>
      </c>
    </row>
    <row r="274" spans="1:13">
      <c r="A274" s="11">
        <v>44056</v>
      </c>
      <c r="B274" s="3" t="s">
        <v>115</v>
      </c>
      <c r="C274" s="12" t="s">
        <v>19</v>
      </c>
      <c r="D274" s="12">
        <v>4500</v>
      </c>
      <c r="E274" s="13">
        <v>250</v>
      </c>
      <c r="F274" s="3" t="s">
        <v>13</v>
      </c>
      <c r="G274" s="14">
        <v>53</v>
      </c>
      <c r="H274" s="14">
        <v>39</v>
      </c>
      <c r="I274" s="14">
        <v>0</v>
      </c>
      <c r="J274" s="5">
        <f t="shared" ref="J274" si="622">(IF(F274="SELL",G274-H274,IF(F274="BUY",H274-G274)))*E274</f>
        <v>-3500</v>
      </c>
      <c r="K274" s="14">
        <v>0</v>
      </c>
      <c r="L274" s="6">
        <f t="shared" ref="L274" si="623">(K274+J274)/E274</f>
        <v>-14</v>
      </c>
      <c r="M274" s="6">
        <f t="shared" ref="M274" si="624">L274*E274</f>
        <v>-3500</v>
      </c>
    </row>
    <row r="275" spans="1:13">
      <c r="A275" s="11">
        <v>44056</v>
      </c>
      <c r="B275" s="3" t="s">
        <v>170</v>
      </c>
      <c r="C275" s="12" t="s">
        <v>19</v>
      </c>
      <c r="D275" s="12">
        <v>290</v>
      </c>
      <c r="E275" s="13">
        <v>3200</v>
      </c>
      <c r="F275" s="3" t="s">
        <v>13</v>
      </c>
      <c r="G275" s="14">
        <v>5</v>
      </c>
      <c r="H275" s="14">
        <v>3.7</v>
      </c>
      <c r="I275" s="14">
        <v>0</v>
      </c>
      <c r="J275" s="5">
        <f t="shared" ref="J275" si="625">(IF(F275="SELL",G275-H275,IF(F275="BUY",H275-G275)))*E275</f>
        <v>-4159.9999999999991</v>
      </c>
      <c r="K275" s="14">
        <v>0</v>
      </c>
      <c r="L275" s="6">
        <f t="shared" ref="L275" si="626">(K275+J275)/E275</f>
        <v>-1.2999999999999998</v>
      </c>
      <c r="M275" s="6">
        <f t="shared" ref="M275" si="627">L275*E275</f>
        <v>-4159.9999999999991</v>
      </c>
    </row>
    <row r="276" spans="1:13">
      <c r="A276" s="11">
        <v>44055</v>
      </c>
      <c r="B276" s="3" t="s">
        <v>231</v>
      </c>
      <c r="C276" s="12" t="s">
        <v>19</v>
      </c>
      <c r="D276" s="12">
        <v>610</v>
      </c>
      <c r="E276" s="13">
        <v>1100</v>
      </c>
      <c r="F276" s="3" t="s">
        <v>13</v>
      </c>
      <c r="G276" s="14">
        <v>21</v>
      </c>
      <c r="H276" s="14">
        <v>15</v>
      </c>
      <c r="I276" s="14">
        <v>0</v>
      </c>
      <c r="J276" s="5">
        <f t="shared" ref="J276" si="628">(IF(F276="SELL",G276-H276,IF(F276="BUY",H276-G276)))*E276</f>
        <v>-6600</v>
      </c>
      <c r="K276" s="14">
        <v>0</v>
      </c>
      <c r="L276" s="6">
        <f t="shared" ref="L276" si="629">(K276+J276)/E276</f>
        <v>-6</v>
      </c>
      <c r="M276" s="6">
        <f t="shared" ref="M276" si="630">L276*E276</f>
        <v>-6600</v>
      </c>
    </row>
    <row r="277" spans="1:13">
      <c r="A277" s="11">
        <v>44054</v>
      </c>
      <c r="B277" s="3" t="s">
        <v>120</v>
      </c>
      <c r="C277" s="12" t="s">
        <v>19</v>
      </c>
      <c r="D277" s="12">
        <v>2100</v>
      </c>
      <c r="E277" s="13">
        <v>375</v>
      </c>
      <c r="F277" s="3" t="s">
        <v>13</v>
      </c>
      <c r="G277" s="14">
        <v>85</v>
      </c>
      <c r="H277" s="14">
        <v>52</v>
      </c>
      <c r="I277" s="14">
        <v>0</v>
      </c>
      <c r="J277" s="5">
        <f t="shared" ref="J277" si="631">(IF(F277="SELL",G277-H277,IF(F277="BUY",H277-G277)))*E277</f>
        <v>-12375</v>
      </c>
      <c r="K277" s="14">
        <v>0</v>
      </c>
      <c r="L277" s="6">
        <f t="shared" ref="L277" si="632">(K277+J277)/E277</f>
        <v>-33</v>
      </c>
      <c r="M277" s="6">
        <f t="shared" ref="M277" si="633">L277*E277</f>
        <v>-12375</v>
      </c>
    </row>
    <row r="278" spans="1:13">
      <c r="A278" s="11">
        <v>44053</v>
      </c>
      <c r="B278" s="3" t="s">
        <v>105</v>
      </c>
      <c r="C278" s="12" t="s">
        <v>19</v>
      </c>
      <c r="D278" s="12">
        <v>620</v>
      </c>
      <c r="E278" s="13">
        <v>1400</v>
      </c>
      <c r="F278" s="3" t="s">
        <v>13</v>
      </c>
      <c r="G278" s="14">
        <v>25</v>
      </c>
      <c r="H278" s="14">
        <v>33</v>
      </c>
      <c r="I278" s="14">
        <v>0</v>
      </c>
      <c r="J278" s="5">
        <f t="shared" ref="J278" si="634">(IF(F278="SELL",G278-H278,IF(F278="BUY",H278-G278)))*E278</f>
        <v>11200</v>
      </c>
      <c r="K278" s="14">
        <v>0</v>
      </c>
      <c r="L278" s="6">
        <f t="shared" ref="L278" si="635">(K278+J278)/E278</f>
        <v>8</v>
      </c>
      <c r="M278" s="6">
        <f t="shared" ref="M278" si="636">L278*E278</f>
        <v>11200</v>
      </c>
    </row>
    <row r="279" spans="1:13">
      <c r="A279" s="11">
        <v>44050</v>
      </c>
      <c r="B279" s="3" t="s">
        <v>199</v>
      </c>
      <c r="C279" s="12" t="s">
        <v>19</v>
      </c>
      <c r="D279" s="12">
        <v>1760</v>
      </c>
      <c r="E279" s="13">
        <v>300</v>
      </c>
      <c r="F279" s="3" t="s">
        <v>13</v>
      </c>
      <c r="G279" s="14">
        <v>50</v>
      </c>
      <c r="H279" s="14">
        <v>75</v>
      </c>
      <c r="I279" s="14">
        <v>20.65</v>
      </c>
      <c r="J279" s="5">
        <f t="shared" ref="J279" si="637">(IF(F279="SELL",G279-H279,IF(F279="BUY",H279-G279)))*E279</f>
        <v>7500</v>
      </c>
      <c r="K279" s="14">
        <f>E279*25</f>
        <v>7500</v>
      </c>
      <c r="L279" s="6">
        <f t="shared" ref="L279" si="638">(K279+J279)/E279</f>
        <v>50</v>
      </c>
      <c r="M279" s="6">
        <f t="shared" ref="M279" si="639">L279*E279</f>
        <v>15000</v>
      </c>
    </row>
    <row r="280" spans="1:13">
      <c r="A280" s="11">
        <v>44049</v>
      </c>
      <c r="B280" s="3" t="s">
        <v>175</v>
      </c>
      <c r="C280" s="12" t="s">
        <v>19</v>
      </c>
      <c r="D280" s="12">
        <v>1000</v>
      </c>
      <c r="E280" s="13">
        <v>1300</v>
      </c>
      <c r="F280" s="3" t="s">
        <v>13</v>
      </c>
      <c r="G280" s="14">
        <v>11.5</v>
      </c>
      <c r="H280" s="14">
        <v>14.5</v>
      </c>
      <c r="I280" s="14">
        <v>20.65</v>
      </c>
      <c r="J280" s="5">
        <f t="shared" ref="J280" si="640">(IF(F280="SELL",G280-H280,IF(F280="BUY",H280-G280)))*E280</f>
        <v>3900</v>
      </c>
      <c r="K280" s="14">
        <f>E280*6.65</f>
        <v>8645</v>
      </c>
      <c r="L280" s="6">
        <f t="shared" ref="L280" si="641">(K280+J280)/E280</f>
        <v>9.65</v>
      </c>
      <c r="M280" s="6">
        <f t="shared" ref="M280" si="642">L280*E280</f>
        <v>12545</v>
      </c>
    </row>
    <row r="281" spans="1:13">
      <c r="A281" s="11">
        <v>44049</v>
      </c>
      <c r="B281" s="3" t="s">
        <v>178</v>
      </c>
      <c r="C281" s="12" t="s">
        <v>19</v>
      </c>
      <c r="D281" s="12">
        <v>740</v>
      </c>
      <c r="E281" s="13">
        <v>1300</v>
      </c>
      <c r="F281" s="3" t="s">
        <v>13</v>
      </c>
      <c r="G281" s="14">
        <v>30</v>
      </c>
      <c r="H281" s="14">
        <v>34</v>
      </c>
      <c r="I281" s="14">
        <v>0</v>
      </c>
      <c r="J281" s="5">
        <f t="shared" ref="J281" si="643">(IF(F281="SELL",G281-H281,IF(F281="BUY",H281-G281)))*E281</f>
        <v>5200</v>
      </c>
      <c r="K281" s="14">
        <v>0</v>
      </c>
      <c r="L281" s="6">
        <f t="shared" ref="L281" si="644">(K281+J281)/E281</f>
        <v>4</v>
      </c>
      <c r="M281" s="6">
        <f t="shared" ref="M281" si="645">L281*E281</f>
        <v>5200</v>
      </c>
    </row>
    <row r="282" spans="1:13">
      <c r="A282" s="11">
        <v>44048</v>
      </c>
      <c r="B282" s="3" t="s">
        <v>129</v>
      </c>
      <c r="C282" s="12" t="s">
        <v>19</v>
      </c>
      <c r="D282" s="12">
        <v>1280</v>
      </c>
      <c r="E282" s="13">
        <v>1600</v>
      </c>
      <c r="F282" s="3" t="s">
        <v>13</v>
      </c>
      <c r="G282" s="14">
        <v>9.5</v>
      </c>
      <c r="H282" s="14">
        <v>9.5</v>
      </c>
      <c r="I282" s="14">
        <v>0</v>
      </c>
      <c r="J282" s="5">
        <f t="shared" ref="J282" si="646">(IF(F282="SELL",G282-H282,IF(F282="BUY",H282-G282)))*E282</f>
        <v>0</v>
      </c>
      <c r="K282" s="14">
        <v>0</v>
      </c>
      <c r="L282" s="6">
        <f t="shared" ref="L282" si="647">(K282+J282)/E282</f>
        <v>0</v>
      </c>
      <c r="M282" s="6">
        <f t="shared" ref="M282" si="648">L282*E282</f>
        <v>0</v>
      </c>
    </row>
    <row r="283" spans="1:13">
      <c r="A283" s="11">
        <v>44047</v>
      </c>
      <c r="B283" s="3" t="s">
        <v>193</v>
      </c>
      <c r="C283" s="12" t="s">
        <v>19</v>
      </c>
      <c r="D283" s="12">
        <v>2200</v>
      </c>
      <c r="E283" s="13">
        <v>505</v>
      </c>
      <c r="F283" s="3" t="s">
        <v>13</v>
      </c>
      <c r="G283" s="14">
        <v>43</v>
      </c>
      <c r="H283" s="14">
        <v>55</v>
      </c>
      <c r="I283" s="14">
        <v>67.150000000000006</v>
      </c>
      <c r="J283" s="5">
        <f t="shared" ref="J283" si="649">(IF(F283="SELL",G283-H283,IF(F283="BUY",H283-G283)))*E283</f>
        <v>6060</v>
      </c>
      <c r="K283" s="14">
        <f>E283*12.15</f>
        <v>6135.75</v>
      </c>
      <c r="L283" s="6">
        <f t="shared" ref="L283" si="650">(K283+J283)/E283</f>
        <v>24.15</v>
      </c>
      <c r="M283" s="6">
        <f t="shared" ref="M283" si="651">L283*E283</f>
        <v>12195.75</v>
      </c>
    </row>
    <row r="284" spans="1:13">
      <c r="A284" s="11">
        <v>44046</v>
      </c>
      <c r="B284" s="3" t="s">
        <v>190</v>
      </c>
      <c r="C284" s="12" t="s">
        <v>19</v>
      </c>
      <c r="D284" s="12">
        <v>1000</v>
      </c>
      <c r="E284" s="13">
        <v>850</v>
      </c>
      <c r="F284" s="3" t="s">
        <v>13</v>
      </c>
      <c r="G284" s="14">
        <v>24</v>
      </c>
      <c r="H284" s="14">
        <v>29</v>
      </c>
      <c r="I284" s="14">
        <v>0</v>
      </c>
      <c r="J284" s="5">
        <f t="shared" ref="J284" si="652">(IF(F284="SELL",G284-H284,IF(F284="BUY",H284-G284)))*E284</f>
        <v>4250</v>
      </c>
      <c r="K284" s="14">
        <v>0</v>
      </c>
      <c r="L284" s="6">
        <f t="shared" ref="L284" si="653">(K284+J284)/E284</f>
        <v>5</v>
      </c>
      <c r="M284" s="6">
        <f t="shared" ref="M284" si="654">L284*E284</f>
        <v>4250</v>
      </c>
    </row>
    <row r="285" spans="1:13">
      <c r="A285" s="11">
        <v>44046</v>
      </c>
      <c r="B285" s="3" t="s">
        <v>208</v>
      </c>
      <c r="C285" s="12" t="s">
        <v>18</v>
      </c>
      <c r="D285" s="12">
        <v>85</v>
      </c>
      <c r="E285" s="13">
        <v>5700</v>
      </c>
      <c r="F285" s="3" t="s">
        <v>13</v>
      </c>
      <c r="G285" s="14">
        <v>3</v>
      </c>
      <c r="H285" s="14">
        <v>3.7</v>
      </c>
      <c r="I285" s="14">
        <v>0</v>
      </c>
      <c r="J285" s="5">
        <f t="shared" ref="J285" si="655">(IF(F285="SELL",G285-H285,IF(F285="BUY",H285-G285)))*E285</f>
        <v>3990.0000000000009</v>
      </c>
      <c r="K285" s="14">
        <v>0</v>
      </c>
      <c r="L285" s="6">
        <f t="shared" ref="L285" si="656">(K285+J285)/E285</f>
        <v>0.70000000000000018</v>
      </c>
      <c r="M285" s="6">
        <f t="shared" ref="M285" si="657">L285*E285</f>
        <v>3990.0000000000009</v>
      </c>
    </row>
    <row r="286" spans="1:13">
      <c r="A286" s="11">
        <v>44043</v>
      </c>
      <c r="B286" s="3" t="s">
        <v>175</v>
      </c>
      <c r="C286" s="12" t="s">
        <v>19</v>
      </c>
      <c r="D286" s="12">
        <v>1000</v>
      </c>
      <c r="E286" s="13">
        <v>1300</v>
      </c>
      <c r="F286" s="3" t="s">
        <v>13</v>
      </c>
      <c r="G286" s="14">
        <v>8</v>
      </c>
      <c r="H286" s="14">
        <v>12.3</v>
      </c>
      <c r="I286" s="14">
        <v>0</v>
      </c>
      <c r="J286" s="5">
        <f t="shared" ref="J286" si="658">(IF(F286="SELL",G286-H286,IF(F286="BUY",H286-G286)))*E286</f>
        <v>5590.0000000000009</v>
      </c>
      <c r="K286" s="14">
        <v>0</v>
      </c>
      <c r="L286" s="6">
        <f t="shared" ref="L286" si="659">(K286+J286)/E286</f>
        <v>4.3000000000000007</v>
      </c>
      <c r="M286" s="6">
        <f t="shared" ref="M286" si="660">L286*E286</f>
        <v>5590.0000000000009</v>
      </c>
    </row>
    <row r="287" spans="1:13">
      <c r="A287" s="11">
        <v>44042</v>
      </c>
      <c r="B287" s="3" t="s">
        <v>141</v>
      </c>
      <c r="C287" s="12" t="s">
        <v>18</v>
      </c>
      <c r="D287" s="12">
        <v>345</v>
      </c>
      <c r="E287" s="13">
        <v>1375</v>
      </c>
      <c r="F287" s="3" t="s">
        <v>13</v>
      </c>
      <c r="G287" s="14">
        <v>18.5</v>
      </c>
      <c r="H287" s="14">
        <v>21.5</v>
      </c>
      <c r="I287" s="14">
        <v>0</v>
      </c>
      <c r="J287" s="5">
        <f t="shared" ref="J287" si="661">(IF(F287="SELL",G287-H287,IF(F287="BUY",H287-G287)))*E287</f>
        <v>4125</v>
      </c>
      <c r="K287" s="14">
        <v>0</v>
      </c>
      <c r="L287" s="6">
        <f t="shared" ref="L287" si="662">(K287+J287)/E287</f>
        <v>3</v>
      </c>
      <c r="M287" s="6">
        <f t="shared" ref="M287" si="663">L287*E287</f>
        <v>4125</v>
      </c>
    </row>
    <row r="288" spans="1:13">
      <c r="A288" s="11">
        <v>44042</v>
      </c>
      <c r="B288" s="3" t="s">
        <v>233</v>
      </c>
      <c r="C288" s="12" t="s">
        <v>19</v>
      </c>
      <c r="D288" s="12">
        <v>2760</v>
      </c>
      <c r="E288" s="13">
        <v>400</v>
      </c>
      <c r="F288" s="3" t="s">
        <v>13</v>
      </c>
      <c r="G288" s="14">
        <v>53</v>
      </c>
      <c r="H288" s="14">
        <v>65</v>
      </c>
      <c r="I288" s="14">
        <v>0</v>
      </c>
      <c r="J288" s="5">
        <f t="shared" ref="J288" si="664">(IF(F288="SELL",G288-H288,IF(F288="BUY",H288-G288)))*E288</f>
        <v>4800</v>
      </c>
      <c r="K288" s="14">
        <v>0</v>
      </c>
      <c r="L288" s="6">
        <f t="shared" ref="L288" si="665">(K288+J288)/E288</f>
        <v>12</v>
      </c>
      <c r="M288" s="6">
        <f t="shared" ref="M288" si="666">L288*E288</f>
        <v>4800</v>
      </c>
    </row>
    <row r="289" spans="1:13">
      <c r="A289" s="11">
        <v>44042</v>
      </c>
      <c r="B289" s="3" t="s">
        <v>137</v>
      </c>
      <c r="C289" s="12" t="s">
        <v>19</v>
      </c>
      <c r="D289" s="12">
        <v>540</v>
      </c>
      <c r="E289" s="13">
        <v>1400</v>
      </c>
      <c r="F289" s="3" t="s">
        <v>13</v>
      </c>
      <c r="G289" s="14">
        <v>11.8</v>
      </c>
      <c r="H289" s="14">
        <v>14.8</v>
      </c>
      <c r="I289" s="14">
        <v>20</v>
      </c>
      <c r="J289" s="5">
        <f t="shared" ref="J289" si="667">(IF(F289="SELL",G289-H289,IF(F289="BUY",H289-G289)))*E289</f>
        <v>4200</v>
      </c>
      <c r="K289" s="14">
        <f>E289*5.2</f>
        <v>7280</v>
      </c>
      <c r="L289" s="6">
        <f t="shared" ref="L289" si="668">(K289+J289)/E289</f>
        <v>8.1999999999999993</v>
      </c>
      <c r="M289" s="6">
        <f t="shared" ref="M289" si="669">L289*E289</f>
        <v>11479.999999999998</v>
      </c>
    </row>
    <row r="290" spans="1:13">
      <c r="A290" s="11">
        <v>44041</v>
      </c>
      <c r="B290" s="3" t="s">
        <v>124</v>
      </c>
      <c r="C290" s="12" t="s">
        <v>19</v>
      </c>
      <c r="D290" s="12">
        <v>4300</v>
      </c>
      <c r="E290" s="13">
        <v>250</v>
      </c>
      <c r="F290" s="3" t="s">
        <v>13</v>
      </c>
      <c r="G290" s="14">
        <v>20</v>
      </c>
      <c r="H290" s="14">
        <v>42</v>
      </c>
      <c r="I290" s="14">
        <v>65</v>
      </c>
      <c r="J290" s="5">
        <f t="shared" ref="J290" si="670">(IF(F290="SELL",G290-H290,IF(F290="BUY",H290-G290)))*E290</f>
        <v>5500</v>
      </c>
      <c r="K290" s="14">
        <f>E290*23</f>
        <v>5750</v>
      </c>
      <c r="L290" s="6">
        <f t="shared" ref="L290" si="671">(K290+J290)/E290</f>
        <v>45</v>
      </c>
      <c r="M290" s="6">
        <f t="shared" ref="M290" si="672">L290*E290</f>
        <v>11250</v>
      </c>
    </row>
    <row r="291" spans="1:13">
      <c r="A291" s="11">
        <v>44041</v>
      </c>
      <c r="B291" s="3" t="s">
        <v>229</v>
      </c>
      <c r="C291" s="12" t="s">
        <v>19</v>
      </c>
      <c r="D291" s="12">
        <v>3800</v>
      </c>
      <c r="E291" s="13">
        <v>400</v>
      </c>
      <c r="F291" s="3" t="s">
        <v>13</v>
      </c>
      <c r="G291" s="14">
        <v>63</v>
      </c>
      <c r="H291" s="14">
        <v>44</v>
      </c>
      <c r="I291" s="14">
        <v>0</v>
      </c>
      <c r="J291" s="5">
        <f t="shared" ref="J291" si="673">(IF(F291="SELL",G291-H291,IF(F291="BUY",H291-G291)))*E291</f>
        <v>-7600</v>
      </c>
      <c r="K291" s="14">
        <v>0</v>
      </c>
      <c r="L291" s="6">
        <f t="shared" ref="L291" si="674">(K291+J291)/E291</f>
        <v>-19</v>
      </c>
      <c r="M291" s="6">
        <f t="shared" ref="M291" si="675">L291*E291</f>
        <v>-7600</v>
      </c>
    </row>
    <row r="292" spans="1:13">
      <c r="A292" s="11">
        <v>44040</v>
      </c>
      <c r="B292" s="3" t="s">
        <v>210</v>
      </c>
      <c r="C292" s="12" t="s">
        <v>19</v>
      </c>
      <c r="D292" s="12">
        <v>1160</v>
      </c>
      <c r="E292" s="13">
        <v>1100</v>
      </c>
      <c r="F292" s="3" t="s">
        <v>13</v>
      </c>
      <c r="G292" s="14">
        <v>17</v>
      </c>
      <c r="H292" s="14">
        <v>22</v>
      </c>
      <c r="I292" s="14">
        <v>0</v>
      </c>
      <c r="J292" s="5">
        <f t="shared" ref="J292" si="676">(IF(F292="SELL",G292-H292,IF(F292="BUY",H292-G292)))*E292</f>
        <v>5500</v>
      </c>
      <c r="K292" s="14">
        <v>0</v>
      </c>
      <c r="L292" s="6">
        <f t="shared" ref="L292" si="677">(K292+J292)/E292</f>
        <v>5</v>
      </c>
      <c r="M292" s="6">
        <f t="shared" ref="M292" si="678">L292*E292</f>
        <v>5500</v>
      </c>
    </row>
    <row r="293" spans="1:13">
      <c r="A293" s="11">
        <v>44040</v>
      </c>
      <c r="B293" s="3" t="s">
        <v>197</v>
      </c>
      <c r="C293" s="12" t="s">
        <v>18</v>
      </c>
      <c r="D293" s="12">
        <v>50</v>
      </c>
      <c r="E293" s="13">
        <v>8200</v>
      </c>
      <c r="F293" s="3" t="s">
        <v>13</v>
      </c>
      <c r="G293" s="14">
        <v>3.8</v>
      </c>
      <c r="H293" s="14">
        <v>4.3</v>
      </c>
      <c r="I293" s="14">
        <v>0</v>
      </c>
      <c r="J293" s="5">
        <f t="shared" ref="J293" si="679">(IF(F293="SELL",G293-H293,IF(F293="BUY",H293-G293)))*E293</f>
        <v>4100</v>
      </c>
      <c r="K293" s="14">
        <v>0</v>
      </c>
      <c r="L293" s="6">
        <f t="shared" ref="L293" si="680">(K293+J293)/E293</f>
        <v>0.5</v>
      </c>
      <c r="M293" s="6">
        <f t="shared" ref="M293" si="681">L293*E293</f>
        <v>4100</v>
      </c>
    </row>
    <row r="294" spans="1:13">
      <c r="A294" s="11">
        <v>44039</v>
      </c>
      <c r="B294" s="3" t="s">
        <v>203</v>
      </c>
      <c r="C294" s="12" t="s">
        <v>19</v>
      </c>
      <c r="D294" s="12">
        <v>185</v>
      </c>
      <c r="E294" s="13">
        <v>6000</v>
      </c>
      <c r="F294" s="3" t="s">
        <v>13</v>
      </c>
      <c r="G294" s="14">
        <v>4.2</v>
      </c>
      <c r="H294" s="14">
        <v>4.5</v>
      </c>
      <c r="I294" s="14">
        <v>0</v>
      </c>
      <c r="J294" s="5">
        <f t="shared" ref="J294" si="682">(IF(F294="SELL",G294-H294,IF(F294="BUY",H294-G294)))*E294</f>
        <v>1799.9999999999989</v>
      </c>
      <c r="K294" s="14">
        <v>0</v>
      </c>
      <c r="L294" s="6">
        <f t="shared" ref="L294" si="683">(K294+J294)/E294</f>
        <v>0.29999999999999982</v>
      </c>
      <c r="M294" s="6">
        <f t="shared" ref="M294" si="684">L294*E294</f>
        <v>1799.9999999999989</v>
      </c>
    </row>
    <row r="295" spans="1:13">
      <c r="A295" s="11">
        <v>44039</v>
      </c>
      <c r="B295" s="3" t="s">
        <v>122</v>
      </c>
      <c r="C295" s="12" t="s">
        <v>19</v>
      </c>
      <c r="D295" s="12">
        <v>470</v>
      </c>
      <c r="E295" s="13">
        <v>1800</v>
      </c>
      <c r="F295" s="3" t="s">
        <v>13</v>
      </c>
      <c r="G295" s="14">
        <v>15</v>
      </c>
      <c r="H295" s="14">
        <v>8.5</v>
      </c>
      <c r="I295" s="14">
        <v>0</v>
      </c>
      <c r="J295" s="5">
        <f t="shared" ref="J295" si="685">(IF(F295="SELL",G295-H295,IF(F295="BUY",H295-G295)))*E295</f>
        <v>-11700</v>
      </c>
      <c r="K295" s="14">
        <v>0</v>
      </c>
      <c r="L295" s="6">
        <f t="shared" ref="L295" si="686">(K295+J295)/E295</f>
        <v>-6.5</v>
      </c>
      <c r="M295" s="6">
        <f t="shared" ref="M295" si="687">L295*E295</f>
        <v>-11700</v>
      </c>
    </row>
    <row r="296" spans="1:13">
      <c r="A296" s="11">
        <v>44036</v>
      </c>
      <c r="B296" s="3" t="s">
        <v>195</v>
      </c>
      <c r="C296" s="12" t="s">
        <v>19</v>
      </c>
      <c r="D296" s="12">
        <v>660</v>
      </c>
      <c r="E296" s="13">
        <v>1400</v>
      </c>
      <c r="F296" s="3" t="s">
        <v>13</v>
      </c>
      <c r="G296" s="14">
        <v>10</v>
      </c>
      <c r="H296" s="14">
        <v>14</v>
      </c>
      <c r="I296" s="14">
        <v>17.350000000000001</v>
      </c>
      <c r="J296" s="5">
        <f t="shared" ref="J296" si="688">(IF(F296="SELL",G296-H296,IF(F296="BUY",H296-G296)))*E296</f>
        <v>5600</v>
      </c>
      <c r="K296" s="14">
        <f>E296*3.35</f>
        <v>4690</v>
      </c>
      <c r="L296" s="6">
        <f t="shared" ref="L296" si="689">(K296+J296)/E296</f>
        <v>7.35</v>
      </c>
      <c r="M296" s="6">
        <f t="shared" ref="M296" si="690">L296*E296</f>
        <v>10290</v>
      </c>
    </row>
    <row r="297" spans="1:13">
      <c r="A297" s="11">
        <v>44036</v>
      </c>
      <c r="B297" s="3" t="s">
        <v>189</v>
      </c>
      <c r="C297" s="12" t="s">
        <v>19</v>
      </c>
      <c r="D297" s="12">
        <v>640</v>
      </c>
      <c r="E297" s="13">
        <v>1200</v>
      </c>
      <c r="F297" s="3" t="s">
        <v>13</v>
      </c>
      <c r="G297" s="14">
        <v>24</v>
      </c>
      <c r="H297" s="14">
        <v>30</v>
      </c>
      <c r="I297" s="14">
        <v>0</v>
      </c>
      <c r="J297" s="5">
        <f t="shared" ref="J297" si="691">(IF(F297="SELL",G297-H297,IF(F297="BUY",H297-G297)))*E297</f>
        <v>7200</v>
      </c>
      <c r="K297" s="14">
        <v>0</v>
      </c>
      <c r="L297" s="6">
        <f t="shared" ref="L297" si="692">(K297+J297)/E297</f>
        <v>6</v>
      </c>
      <c r="M297" s="6">
        <f t="shared" ref="M297" si="693">L297*E297</f>
        <v>7200</v>
      </c>
    </row>
    <row r="298" spans="1:13">
      <c r="A298" s="11">
        <v>44035</v>
      </c>
      <c r="B298" s="3" t="s">
        <v>232</v>
      </c>
      <c r="C298" s="12" t="s">
        <v>19</v>
      </c>
      <c r="D298" s="12">
        <v>21000</v>
      </c>
      <c r="E298" s="13">
        <v>35</v>
      </c>
      <c r="F298" s="3" t="s">
        <v>13</v>
      </c>
      <c r="G298" s="14">
        <v>250</v>
      </c>
      <c r="H298" s="14">
        <v>350</v>
      </c>
      <c r="I298" s="14">
        <v>0</v>
      </c>
      <c r="J298" s="5">
        <f t="shared" ref="J298" si="694">(IF(F298="SELL",G298-H298,IF(F298="BUY",H298-G298)))*E298</f>
        <v>3500</v>
      </c>
      <c r="K298" s="14">
        <v>0</v>
      </c>
      <c r="L298" s="6">
        <f t="shared" ref="L298" si="695">(K298+J298)/E298</f>
        <v>100</v>
      </c>
      <c r="M298" s="6">
        <f t="shared" ref="M298" si="696">L298*E298</f>
        <v>3500</v>
      </c>
    </row>
    <row r="299" spans="1:13">
      <c r="A299" s="11">
        <v>44035</v>
      </c>
      <c r="B299" s="3" t="s">
        <v>56</v>
      </c>
      <c r="C299" s="12" t="s">
        <v>19</v>
      </c>
      <c r="D299" s="12">
        <v>590</v>
      </c>
      <c r="E299" s="13">
        <v>1851</v>
      </c>
      <c r="F299" s="3" t="s">
        <v>13</v>
      </c>
      <c r="G299" s="14">
        <v>10.3</v>
      </c>
      <c r="H299" s="14">
        <v>6</v>
      </c>
      <c r="I299" s="14">
        <v>0</v>
      </c>
      <c r="J299" s="5">
        <f t="shared" ref="J299" si="697">(IF(F299="SELL",G299-H299,IF(F299="BUY",H299-G299)))*E299</f>
        <v>-7959.3000000000011</v>
      </c>
      <c r="K299" s="14">
        <v>0</v>
      </c>
      <c r="L299" s="6">
        <f t="shared" ref="L299" si="698">(K299+J299)/E299</f>
        <v>-4.3000000000000007</v>
      </c>
      <c r="M299" s="6">
        <f t="shared" ref="M299" si="699">L299*E299</f>
        <v>-7959.3000000000011</v>
      </c>
    </row>
    <row r="300" spans="1:13">
      <c r="A300" s="11">
        <v>44034</v>
      </c>
      <c r="B300" s="3" t="s">
        <v>216</v>
      </c>
      <c r="C300" s="12" t="s">
        <v>19</v>
      </c>
      <c r="D300" s="12">
        <v>1300</v>
      </c>
      <c r="E300" s="13">
        <v>750</v>
      </c>
      <c r="F300" s="3" t="s">
        <v>13</v>
      </c>
      <c r="G300" s="14">
        <v>35</v>
      </c>
      <c r="H300" s="14">
        <v>45</v>
      </c>
      <c r="I300" s="14">
        <v>60</v>
      </c>
      <c r="J300" s="5">
        <f t="shared" ref="J300" si="700">(IF(F300="SELL",G300-H300,IF(F300="BUY",H300-G300)))*E300</f>
        <v>7500</v>
      </c>
      <c r="K300" s="14">
        <f>E300*15</f>
        <v>11250</v>
      </c>
      <c r="L300" s="6">
        <f t="shared" ref="L300" si="701">(K300+J300)/E300</f>
        <v>25</v>
      </c>
      <c r="M300" s="6">
        <f t="shared" ref="M300" si="702">L300*E300</f>
        <v>18750</v>
      </c>
    </row>
    <row r="301" spans="1:13">
      <c r="A301" s="11">
        <v>44033</v>
      </c>
      <c r="B301" s="3" t="s">
        <v>176</v>
      </c>
      <c r="C301" s="12" t="s">
        <v>19</v>
      </c>
      <c r="D301" s="12">
        <v>102.5</v>
      </c>
      <c r="E301" s="13">
        <v>6100</v>
      </c>
      <c r="F301" s="3" t="s">
        <v>13</v>
      </c>
      <c r="G301" s="14">
        <v>3.8</v>
      </c>
      <c r="H301" s="14">
        <v>4.5999999999999996</v>
      </c>
      <c r="I301" s="14">
        <v>5.6</v>
      </c>
      <c r="J301" s="5">
        <f t="shared" ref="J301" si="703">(IF(F301="SELL",G301-H301,IF(F301="BUY",H301-G301)))*E301</f>
        <v>4879.9999999999991</v>
      </c>
      <c r="K301" s="14">
        <f>E301*1</f>
        <v>6100</v>
      </c>
      <c r="L301" s="6">
        <f t="shared" ref="L301" si="704">(K301+J301)/E301</f>
        <v>1.8</v>
      </c>
      <c r="M301" s="6">
        <f t="shared" ref="M301" si="705">L301*E301</f>
        <v>10980</v>
      </c>
    </row>
    <row r="302" spans="1:13">
      <c r="A302" s="11">
        <v>44032</v>
      </c>
      <c r="B302" s="3" t="s">
        <v>203</v>
      </c>
      <c r="C302" s="12" t="s">
        <v>19</v>
      </c>
      <c r="D302" s="12">
        <v>180</v>
      </c>
      <c r="E302" s="13">
        <v>6000</v>
      </c>
      <c r="F302" s="3" t="s">
        <v>13</v>
      </c>
      <c r="G302" s="14">
        <v>2.2999999999999998</v>
      </c>
      <c r="H302" s="14">
        <v>2.75</v>
      </c>
      <c r="I302" s="14">
        <v>0</v>
      </c>
      <c r="J302" s="5">
        <f t="shared" ref="J302" si="706">(IF(F302="SELL",G302-H302,IF(F302="BUY",H302-G302)))*E302</f>
        <v>2700.0000000000009</v>
      </c>
      <c r="K302" s="14">
        <v>0</v>
      </c>
      <c r="L302" s="6">
        <f t="shared" ref="L302" si="707">(K302+J302)/E302</f>
        <v>0.45000000000000018</v>
      </c>
      <c r="M302" s="6">
        <f t="shared" ref="M302" si="708">L302*E302</f>
        <v>2700.0000000000009</v>
      </c>
    </row>
    <row r="303" spans="1:13">
      <c r="A303" s="11">
        <v>44032</v>
      </c>
      <c r="B303" s="3" t="s">
        <v>192</v>
      </c>
      <c r="C303" s="12" t="s">
        <v>19</v>
      </c>
      <c r="D303" s="12">
        <v>3600</v>
      </c>
      <c r="E303" s="13">
        <v>250</v>
      </c>
      <c r="F303" s="3" t="s">
        <v>13</v>
      </c>
      <c r="G303" s="14">
        <v>100</v>
      </c>
      <c r="H303" s="14">
        <v>125</v>
      </c>
      <c r="I303" s="14">
        <v>0</v>
      </c>
      <c r="J303" s="5">
        <f t="shared" ref="J303" si="709">(IF(F303="SELL",G303-H303,IF(F303="BUY",H303-G303)))*E303</f>
        <v>6250</v>
      </c>
      <c r="K303" s="14">
        <v>0</v>
      </c>
      <c r="L303" s="6">
        <f t="shared" ref="L303" si="710">(K303+J303)/E303</f>
        <v>25</v>
      </c>
      <c r="M303" s="6">
        <f t="shared" ref="M303" si="711">L303*E303</f>
        <v>6250</v>
      </c>
    </row>
    <row r="304" spans="1:13">
      <c r="A304" s="11">
        <v>44032</v>
      </c>
      <c r="B304" s="3" t="s">
        <v>229</v>
      </c>
      <c r="C304" s="12" t="s">
        <v>19</v>
      </c>
      <c r="D304" s="12">
        <v>3950</v>
      </c>
      <c r="E304" s="13">
        <v>200</v>
      </c>
      <c r="F304" s="3" t="s">
        <v>13</v>
      </c>
      <c r="G304" s="14">
        <v>123</v>
      </c>
      <c r="H304" s="14">
        <v>90</v>
      </c>
      <c r="I304" s="14">
        <v>0</v>
      </c>
      <c r="J304" s="5">
        <f t="shared" ref="J304" si="712">(IF(F304="SELL",G304-H304,IF(F304="BUY",H304-G304)))*E304</f>
        <v>-6600</v>
      </c>
      <c r="K304" s="14">
        <v>0</v>
      </c>
      <c r="L304" s="6">
        <f t="shared" ref="L304" si="713">(K304+J304)/E304</f>
        <v>-33</v>
      </c>
      <c r="M304" s="6">
        <f t="shared" ref="M304" si="714">L304*E304</f>
        <v>-6600</v>
      </c>
    </row>
    <row r="305" spans="1:13">
      <c r="A305" s="11">
        <v>44029</v>
      </c>
      <c r="B305" s="3" t="s">
        <v>231</v>
      </c>
      <c r="C305" s="12" t="s">
        <v>19</v>
      </c>
      <c r="D305" s="12">
        <v>600</v>
      </c>
      <c r="E305" s="13">
        <v>2200</v>
      </c>
      <c r="F305" s="3" t="s">
        <v>13</v>
      </c>
      <c r="G305" s="14">
        <v>20.5</v>
      </c>
      <c r="H305" s="14">
        <v>23.5</v>
      </c>
      <c r="I305" s="14">
        <v>0</v>
      </c>
      <c r="J305" s="5">
        <f t="shared" ref="J305" si="715">(IF(F305="SELL",G305-H305,IF(F305="BUY",H305-G305)))*E305</f>
        <v>6600</v>
      </c>
      <c r="K305" s="14">
        <v>0</v>
      </c>
      <c r="L305" s="6">
        <f t="shared" ref="L305" si="716">(K305+J305)/E305</f>
        <v>3</v>
      </c>
      <c r="M305" s="6">
        <f t="shared" ref="M305" si="717">L305*E305</f>
        <v>6600</v>
      </c>
    </row>
    <row r="306" spans="1:13">
      <c r="A306" s="11">
        <v>44029</v>
      </c>
      <c r="B306" s="3" t="s">
        <v>56</v>
      </c>
      <c r="C306" s="12" t="s">
        <v>19</v>
      </c>
      <c r="D306" s="12">
        <v>560</v>
      </c>
      <c r="E306" s="13">
        <v>1851</v>
      </c>
      <c r="F306" s="3" t="s">
        <v>13</v>
      </c>
      <c r="G306" s="14">
        <v>23.5</v>
      </c>
      <c r="H306" s="14">
        <v>25.4</v>
      </c>
      <c r="I306" s="14">
        <v>0</v>
      </c>
      <c r="J306" s="5">
        <f t="shared" ref="J306" si="718">(IF(F306="SELL",G306-H306,IF(F306="BUY",H306-G306)))*E306</f>
        <v>3516.8999999999974</v>
      </c>
      <c r="K306" s="14">
        <v>0</v>
      </c>
      <c r="L306" s="6">
        <f t="shared" ref="L306" si="719">(K306+J306)/E306</f>
        <v>1.8999999999999986</v>
      </c>
      <c r="M306" s="6">
        <f t="shared" ref="M306" si="720">L306*E306</f>
        <v>3516.8999999999974</v>
      </c>
    </row>
    <row r="307" spans="1:13">
      <c r="A307" s="11">
        <v>44028</v>
      </c>
      <c r="B307" s="3" t="s">
        <v>230</v>
      </c>
      <c r="C307" s="12" t="s">
        <v>19</v>
      </c>
      <c r="D307" s="12">
        <v>3200</v>
      </c>
      <c r="E307" s="13">
        <v>250</v>
      </c>
      <c r="F307" s="3" t="s">
        <v>13</v>
      </c>
      <c r="G307" s="14">
        <v>68</v>
      </c>
      <c r="H307" s="14">
        <v>86.8</v>
      </c>
      <c r="I307" s="14">
        <v>0</v>
      </c>
      <c r="J307" s="5">
        <f t="shared" ref="J307" si="721">(IF(F307="SELL",G307-H307,IF(F307="BUY",H307-G307)))*E307</f>
        <v>4699.9999999999991</v>
      </c>
      <c r="K307" s="14">
        <v>0</v>
      </c>
      <c r="L307" s="6">
        <f t="shared" ref="L307" si="722">(K307+J307)/E307</f>
        <v>18.799999999999997</v>
      </c>
      <c r="M307" s="6">
        <f t="shared" ref="M307" si="723">L307*E307</f>
        <v>4699.9999999999991</v>
      </c>
    </row>
    <row r="308" spans="1:13">
      <c r="A308" s="11">
        <v>44027</v>
      </c>
      <c r="B308" s="3" t="s">
        <v>195</v>
      </c>
      <c r="C308" s="12" t="s">
        <v>19</v>
      </c>
      <c r="D308" s="12">
        <v>650</v>
      </c>
      <c r="E308" s="13">
        <v>1400</v>
      </c>
      <c r="F308" s="3" t="s">
        <v>13</v>
      </c>
      <c r="G308" s="14">
        <v>10.199999999999999</v>
      </c>
      <c r="H308" s="14">
        <v>14</v>
      </c>
      <c r="I308" s="14">
        <v>0</v>
      </c>
      <c r="J308" s="5">
        <f t="shared" ref="J308" si="724">(IF(F308="SELL",G308-H308,IF(F308="BUY",H308-G308)))*E308</f>
        <v>5320.0000000000009</v>
      </c>
      <c r="K308" s="14">
        <v>0</v>
      </c>
      <c r="L308" s="6">
        <f t="shared" ref="L308" si="725">(K308+J308)/E308</f>
        <v>3.8000000000000007</v>
      </c>
      <c r="M308" s="6">
        <f t="shared" ref="M308" si="726">L308*E308</f>
        <v>5320.0000000000009</v>
      </c>
    </row>
    <row r="309" spans="1:13">
      <c r="A309" s="11">
        <v>44026</v>
      </c>
      <c r="B309" s="3" t="s">
        <v>56</v>
      </c>
      <c r="C309" s="12" t="s">
        <v>19</v>
      </c>
      <c r="D309" s="12">
        <v>620</v>
      </c>
      <c r="E309" s="13">
        <v>1851</v>
      </c>
      <c r="F309" s="3" t="s">
        <v>13</v>
      </c>
      <c r="G309" s="14">
        <v>14.5</v>
      </c>
      <c r="H309" s="14">
        <v>17.7</v>
      </c>
      <c r="I309" s="14">
        <v>0</v>
      </c>
      <c r="J309" s="5">
        <f t="shared" ref="J309" si="727">(IF(F309="SELL",G309-H309,IF(F309="BUY",H309-G309)))*E309</f>
        <v>5923.1999999999989</v>
      </c>
      <c r="K309" s="14">
        <v>0</v>
      </c>
      <c r="L309" s="6">
        <f t="shared" ref="L309" si="728">(K309+J309)/E309</f>
        <v>3.1999999999999993</v>
      </c>
      <c r="M309" s="6">
        <f t="shared" ref="M309" si="729">L309*E309</f>
        <v>5923.1999999999989</v>
      </c>
    </row>
    <row r="310" spans="1:13">
      <c r="A310" s="11">
        <v>44025</v>
      </c>
      <c r="B310" s="3" t="s">
        <v>56</v>
      </c>
      <c r="C310" s="12" t="s">
        <v>19</v>
      </c>
      <c r="D310" s="12">
        <v>580</v>
      </c>
      <c r="E310" s="13">
        <v>1851</v>
      </c>
      <c r="F310" s="3" t="s">
        <v>13</v>
      </c>
      <c r="G310" s="14">
        <v>22</v>
      </c>
      <c r="H310" s="14">
        <v>25</v>
      </c>
      <c r="I310" s="14">
        <v>28.2</v>
      </c>
      <c r="J310" s="5">
        <f t="shared" ref="J310" si="730">(IF(F310="SELL",G310-H310,IF(F310="BUY",H310-G310)))*E310</f>
        <v>5553</v>
      </c>
      <c r="K310" s="14">
        <f>E310*3.2</f>
        <v>5923.2000000000007</v>
      </c>
      <c r="L310" s="6">
        <f t="shared" ref="L310" si="731">(K310+J310)/E310</f>
        <v>6.2</v>
      </c>
      <c r="M310" s="6">
        <f t="shared" ref="M310" si="732">L310*E310</f>
        <v>11476.2</v>
      </c>
    </row>
    <row r="311" spans="1:13">
      <c r="A311" s="11">
        <v>44025</v>
      </c>
      <c r="B311" s="3" t="s">
        <v>209</v>
      </c>
      <c r="C311" s="12" t="s">
        <v>19</v>
      </c>
      <c r="D311" s="12">
        <v>2260</v>
      </c>
      <c r="E311" s="13">
        <v>300</v>
      </c>
      <c r="F311" s="3" t="s">
        <v>13</v>
      </c>
      <c r="G311" s="14">
        <v>65</v>
      </c>
      <c r="H311" s="14">
        <v>58</v>
      </c>
      <c r="I311" s="14">
        <v>0</v>
      </c>
      <c r="J311" s="5">
        <f t="shared" ref="J311" si="733">(IF(F311="SELL",G311-H311,IF(F311="BUY",H311-G311)))*E311</f>
        <v>-2100</v>
      </c>
      <c r="K311" s="14">
        <v>0</v>
      </c>
      <c r="L311" s="6">
        <f t="shared" ref="L311" si="734">(K311+J311)/E311</f>
        <v>-7</v>
      </c>
      <c r="M311" s="6">
        <f t="shared" ref="M311" si="735">L311*E311</f>
        <v>-2100</v>
      </c>
    </row>
    <row r="312" spans="1:13">
      <c r="A312" s="11">
        <v>44022</v>
      </c>
      <c r="B312" s="3" t="s">
        <v>148</v>
      </c>
      <c r="C312" s="12" t="s">
        <v>18</v>
      </c>
      <c r="D312" s="12">
        <v>105</v>
      </c>
      <c r="E312" s="13">
        <v>6000</v>
      </c>
      <c r="F312" s="3" t="s">
        <v>13</v>
      </c>
      <c r="G312" s="14">
        <v>4.8</v>
      </c>
      <c r="H312" s="14">
        <v>5.55</v>
      </c>
      <c r="I312" s="14">
        <v>0</v>
      </c>
      <c r="J312" s="5">
        <f t="shared" ref="J312" si="736">(IF(F312="SELL",G312-H312,IF(F312="BUY",H312-G312)))*E312</f>
        <v>4500</v>
      </c>
      <c r="K312" s="14">
        <v>0</v>
      </c>
      <c r="L312" s="6">
        <f t="shared" ref="L312" si="737">(K312+J312)/E312</f>
        <v>0.75</v>
      </c>
      <c r="M312" s="6">
        <f t="shared" ref="M312" si="738">L312*E312</f>
        <v>4500</v>
      </c>
    </row>
    <row r="313" spans="1:13">
      <c r="A313" s="11">
        <v>44021</v>
      </c>
      <c r="B313" s="3" t="s">
        <v>193</v>
      </c>
      <c r="C313" s="12" t="s">
        <v>19</v>
      </c>
      <c r="D313" s="12">
        <v>1900</v>
      </c>
      <c r="E313" s="13">
        <v>505</v>
      </c>
      <c r="F313" s="3" t="s">
        <v>13</v>
      </c>
      <c r="G313" s="14">
        <v>42</v>
      </c>
      <c r="H313" s="14">
        <v>50</v>
      </c>
      <c r="I313" s="14">
        <v>60</v>
      </c>
      <c r="J313" s="5">
        <f t="shared" ref="J313" si="739">(IF(F313="SELL",G313-H313,IF(F313="BUY",H313-G313)))*E313</f>
        <v>4040</v>
      </c>
      <c r="K313" s="14">
        <f>E313*10</f>
        <v>5050</v>
      </c>
      <c r="L313" s="6">
        <f t="shared" ref="L313" si="740">(K313+J313)/E313</f>
        <v>18</v>
      </c>
      <c r="M313" s="6">
        <f t="shared" ref="M313" si="741">L313*E313</f>
        <v>9090</v>
      </c>
    </row>
    <row r="314" spans="1:13">
      <c r="A314" s="11">
        <v>44021</v>
      </c>
      <c r="B314" s="3" t="s">
        <v>42</v>
      </c>
      <c r="C314" s="12" t="s">
        <v>18</v>
      </c>
      <c r="D314" s="12">
        <v>205</v>
      </c>
      <c r="E314" s="13">
        <v>2700</v>
      </c>
      <c r="F314" s="3" t="s">
        <v>13</v>
      </c>
      <c r="G314" s="14">
        <v>9</v>
      </c>
      <c r="H314" s="14">
        <v>10.5</v>
      </c>
      <c r="I314" s="14">
        <v>0</v>
      </c>
      <c r="J314" s="5">
        <f t="shared" ref="J314" si="742">(IF(F314="SELL",G314-H314,IF(F314="BUY",H314-G314)))*E314</f>
        <v>4050</v>
      </c>
      <c r="K314" s="14">
        <v>0</v>
      </c>
      <c r="L314" s="6">
        <f t="shared" ref="L314" si="743">(K314+J314)/E314</f>
        <v>1.5</v>
      </c>
      <c r="M314" s="6">
        <f t="shared" ref="M314" si="744">L314*E314</f>
        <v>4050</v>
      </c>
    </row>
    <row r="315" spans="1:13">
      <c r="A315" s="11">
        <v>44020</v>
      </c>
      <c r="B315" s="3" t="s">
        <v>136</v>
      </c>
      <c r="C315" s="12" t="s">
        <v>19</v>
      </c>
      <c r="D315" s="12">
        <v>345</v>
      </c>
      <c r="E315" s="13">
        <v>1700</v>
      </c>
      <c r="F315" s="3" t="s">
        <v>13</v>
      </c>
      <c r="G315" s="14">
        <v>15</v>
      </c>
      <c r="H315" s="14">
        <v>16.8</v>
      </c>
      <c r="I315" s="14">
        <v>0</v>
      </c>
      <c r="J315" s="5">
        <f t="shared" ref="J315" si="745">(IF(F315="SELL",G315-H315,IF(F315="BUY",H315-G315)))*E315</f>
        <v>3060.0000000000014</v>
      </c>
      <c r="K315" s="14">
        <v>0</v>
      </c>
      <c r="L315" s="6">
        <f t="shared" ref="L315" si="746">(K315+J315)/E315</f>
        <v>1.8000000000000007</v>
      </c>
      <c r="M315" s="6">
        <f t="shared" ref="M315" si="747">L315*E315</f>
        <v>3060.0000000000014</v>
      </c>
    </row>
    <row r="316" spans="1:13">
      <c r="A316" s="11">
        <v>44020</v>
      </c>
      <c r="B316" s="3" t="s">
        <v>178</v>
      </c>
      <c r="C316" s="12" t="s">
        <v>19</v>
      </c>
      <c r="D316" s="12">
        <v>650</v>
      </c>
      <c r="E316" s="13">
        <v>1300</v>
      </c>
      <c r="F316" s="3" t="s">
        <v>13</v>
      </c>
      <c r="G316" s="14">
        <v>27</v>
      </c>
      <c r="H316" s="14">
        <v>23.9</v>
      </c>
      <c r="I316" s="14">
        <v>0</v>
      </c>
      <c r="J316" s="5">
        <f t="shared" ref="J316" si="748">(IF(F316="SELL",G316-H316,IF(F316="BUY",H316-G316)))*E316</f>
        <v>-4030.0000000000018</v>
      </c>
      <c r="K316" s="14">
        <v>0</v>
      </c>
      <c r="L316" s="6">
        <f t="shared" ref="L316" si="749">(K316+J316)/E316</f>
        <v>-3.1000000000000014</v>
      </c>
      <c r="M316" s="6">
        <f t="shared" ref="M316" si="750">L316*E316</f>
        <v>-4030.0000000000018</v>
      </c>
    </row>
    <row r="317" spans="1:13">
      <c r="A317" s="11">
        <v>44019</v>
      </c>
      <c r="B317" s="3" t="s">
        <v>229</v>
      </c>
      <c r="C317" s="12" t="s">
        <v>19</v>
      </c>
      <c r="D317" s="12">
        <v>3700</v>
      </c>
      <c r="E317" s="13">
        <v>200</v>
      </c>
      <c r="F317" s="3" t="s">
        <v>13</v>
      </c>
      <c r="G317" s="14">
        <v>95</v>
      </c>
      <c r="H317" s="14">
        <v>125</v>
      </c>
      <c r="I317" s="14">
        <v>0</v>
      </c>
      <c r="J317" s="5">
        <f t="shared" ref="J317" si="751">(IF(F317="SELL",G317-H317,IF(F317="BUY",H317-G317)))*E317</f>
        <v>6000</v>
      </c>
      <c r="K317" s="14">
        <v>0</v>
      </c>
      <c r="L317" s="6">
        <f t="shared" ref="L317" si="752">(K317+J317)/E317</f>
        <v>30</v>
      </c>
      <c r="M317" s="6">
        <f t="shared" ref="M317" si="753">L317*E317</f>
        <v>6000</v>
      </c>
    </row>
    <row r="318" spans="1:13">
      <c r="A318" s="11">
        <v>44019</v>
      </c>
      <c r="B318" s="3" t="s">
        <v>153</v>
      </c>
      <c r="C318" s="12" t="s">
        <v>18</v>
      </c>
      <c r="D318" s="12">
        <v>185</v>
      </c>
      <c r="E318" s="13">
        <v>3500</v>
      </c>
      <c r="F318" s="3" t="s">
        <v>13</v>
      </c>
      <c r="G318" s="14">
        <v>9</v>
      </c>
      <c r="H318" s="14">
        <v>7.5</v>
      </c>
      <c r="I318" s="14">
        <v>0</v>
      </c>
      <c r="J318" s="5">
        <f t="shared" ref="J318" si="754">(IF(F318="SELL",G318-H318,IF(F318="BUY",H318-G318)))*E318</f>
        <v>-5250</v>
      </c>
      <c r="K318" s="14">
        <v>0</v>
      </c>
      <c r="L318" s="6">
        <f t="shared" ref="L318" si="755">(K318+J318)/E318</f>
        <v>-1.5</v>
      </c>
      <c r="M318" s="6">
        <f t="shared" ref="M318" si="756">L318*E318</f>
        <v>-5250</v>
      </c>
    </row>
    <row r="319" spans="1:13">
      <c r="A319" s="11">
        <v>44018</v>
      </c>
      <c r="B319" s="3" t="s">
        <v>226</v>
      </c>
      <c r="C319" s="12" t="s">
        <v>19</v>
      </c>
      <c r="D319" s="12">
        <v>420</v>
      </c>
      <c r="E319" s="13">
        <v>2700</v>
      </c>
      <c r="F319" s="3" t="s">
        <v>13</v>
      </c>
      <c r="G319" s="14">
        <v>8.3000000000000007</v>
      </c>
      <c r="H319" s="14">
        <v>10.25</v>
      </c>
      <c r="I319" s="14">
        <v>0</v>
      </c>
      <c r="J319" s="5">
        <f t="shared" ref="J319" si="757">(IF(F319="SELL",G319-H319,IF(F319="BUY",H319-G319)))*E319</f>
        <v>5264.9999999999982</v>
      </c>
      <c r="K319" s="14">
        <v>0</v>
      </c>
      <c r="L319" s="6">
        <f t="shared" ref="L319" si="758">(K319+J319)/E319</f>
        <v>1.9499999999999993</v>
      </c>
      <c r="M319" s="6">
        <f t="shared" ref="M319" si="759">L319*E319</f>
        <v>5264.9999999999982</v>
      </c>
    </row>
    <row r="320" spans="1:13">
      <c r="A320" s="11">
        <v>44018</v>
      </c>
      <c r="B320" s="3" t="s">
        <v>136</v>
      </c>
      <c r="C320" s="12" t="s">
        <v>19</v>
      </c>
      <c r="D320" s="12">
        <v>330</v>
      </c>
      <c r="E320" s="13">
        <v>1700</v>
      </c>
      <c r="F320" s="3" t="s">
        <v>13</v>
      </c>
      <c r="G320" s="14">
        <v>18.5</v>
      </c>
      <c r="H320" s="14">
        <v>19.5</v>
      </c>
      <c r="I320" s="14">
        <v>0</v>
      </c>
      <c r="J320" s="5">
        <f t="shared" ref="J320" si="760">(IF(F320="SELL",G320-H320,IF(F320="BUY",H320-G320)))*E320</f>
        <v>1700</v>
      </c>
      <c r="K320" s="14">
        <v>0</v>
      </c>
      <c r="L320" s="6">
        <f t="shared" ref="L320" si="761">(K320+J320)/E320</f>
        <v>1</v>
      </c>
      <c r="M320" s="6">
        <f t="shared" ref="M320" si="762">L320*E320</f>
        <v>1700</v>
      </c>
    </row>
    <row r="321" spans="1:13">
      <c r="A321" s="11">
        <v>44018</v>
      </c>
      <c r="B321" s="3" t="s">
        <v>226</v>
      </c>
      <c r="C321" s="12" t="s">
        <v>19</v>
      </c>
      <c r="D321" s="12">
        <v>400</v>
      </c>
      <c r="E321" s="13">
        <v>2700</v>
      </c>
      <c r="F321" s="3" t="s">
        <v>13</v>
      </c>
      <c r="G321" s="14">
        <v>16</v>
      </c>
      <c r="H321" s="14">
        <v>19</v>
      </c>
      <c r="I321" s="14">
        <v>0</v>
      </c>
      <c r="J321" s="5">
        <f t="shared" ref="J321" si="763">(IF(F321="SELL",G321-H321,IF(F321="BUY",H321-G321)))*E321</f>
        <v>8100</v>
      </c>
      <c r="K321" s="14">
        <v>0</v>
      </c>
      <c r="L321" s="6">
        <f t="shared" ref="L321" si="764">(K321+J321)/E321</f>
        <v>3</v>
      </c>
      <c r="M321" s="6">
        <f t="shared" ref="M321" si="765">L321*E321</f>
        <v>8100</v>
      </c>
    </row>
    <row r="322" spans="1:13">
      <c r="A322" s="11">
        <v>44015</v>
      </c>
      <c r="B322" s="3" t="s">
        <v>163</v>
      </c>
      <c r="C322" s="12" t="s">
        <v>19</v>
      </c>
      <c r="D322" s="12">
        <v>1320</v>
      </c>
      <c r="E322" s="13">
        <v>800</v>
      </c>
      <c r="F322" s="3" t="s">
        <v>13</v>
      </c>
      <c r="G322" s="14">
        <v>40</v>
      </c>
      <c r="H322" s="14">
        <v>47</v>
      </c>
      <c r="I322" s="14">
        <v>0</v>
      </c>
      <c r="J322" s="5">
        <f t="shared" ref="J322" si="766">(IF(F322="SELL",G322-H322,IF(F322="BUY",H322-G322)))*E322</f>
        <v>5600</v>
      </c>
      <c r="K322" s="14">
        <v>0</v>
      </c>
      <c r="L322" s="6">
        <f t="shared" ref="L322" si="767">(K322+J322)/E322</f>
        <v>7</v>
      </c>
      <c r="M322" s="6">
        <f t="shared" ref="M322" si="768">L322*E322</f>
        <v>5600</v>
      </c>
    </row>
    <row r="323" spans="1:13">
      <c r="A323" s="11">
        <v>44014</v>
      </c>
      <c r="B323" s="3" t="s">
        <v>126</v>
      </c>
      <c r="C323" s="12" t="s">
        <v>19</v>
      </c>
      <c r="D323" s="12">
        <v>2600</v>
      </c>
      <c r="E323" s="13">
        <v>300</v>
      </c>
      <c r="F323" s="3" t="s">
        <v>13</v>
      </c>
      <c r="G323" s="14">
        <v>100</v>
      </c>
      <c r="H323" s="14">
        <v>120</v>
      </c>
      <c r="I323" s="14">
        <v>132.4</v>
      </c>
      <c r="J323" s="5">
        <f t="shared" ref="J323" si="769">(IF(F323="SELL",G323-H323,IF(F323="BUY",H323-G323)))*E323</f>
        <v>6000</v>
      </c>
      <c r="K323" s="14">
        <f>E323*12.4</f>
        <v>3720</v>
      </c>
      <c r="L323" s="6">
        <f t="shared" ref="L323" si="770">(K323+J323)/E323</f>
        <v>32.4</v>
      </c>
      <c r="M323" s="6">
        <f t="shared" ref="M323" si="771">L323*E323</f>
        <v>9720</v>
      </c>
    </row>
    <row r="324" spans="1:13">
      <c r="A324" s="11">
        <v>44013</v>
      </c>
      <c r="B324" s="3" t="s">
        <v>203</v>
      </c>
      <c r="C324" s="12" t="s">
        <v>19</v>
      </c>
      <c r="D324" s="12">
        <v>157.5</v>
      </c>
      <c r="E324" s="13">
        <v>6000</v>
      </c>
      <c r="F324" s="3" t="s">
        <v>13</v>
      </c>
      <c r="G324" s="14">
        <v>8</v>
      </c>
      <c r="H324" s="14">
        <v>9.3000000000000007</v>
      </c>
      <c r="I324" s="14">
        <v>0</v>
      </c>
      <c r="J324" s="5">
        <f t="shared" ref="J324" si="772">(IF(F324="SELL",G324-H324,IF(F324="BUY",H324-G324)))*E324</f>
        <v>7800.0000000000045</v>
      </c>
      <c r="K324" s="14">
        <v>0</v>
      </c>
      <c r="L324" s="6">
        <f t="shared" ref="L324" si="773">(K324+J324)/E324</f>
        <v>1.3000000000000007</v>
      </c>
      <c r="M324" s="6">
        <f t="shared" ref="M324" si="774">L324*E324</f>
        <v>7800.0000000000045</v>
      </c>
    </row>
    <row r="325" spans="1:13">
      <c r="A325" s="11">
        <v>44012</v>
      </c>
      <c r="B325" s="3" t="s">
        <v>148</v>
      </c>
      <c r="C325" s="12" t="s">
        <v>18</v>
      </c>
      <c r="D325" s="12">
        <v>105</v>
      </c>
      <c r="E325" s="13">
        <v>6000</v>
      </c>
      <c r="F325" s="3" t="s">
        <v>13</v>
      </c>
      <c r="G325" s="14">
        <v>3.6</v>
      </c>
      <c r="H325" s="14">
        <v>4.3</v>
      </c>
      <c r="I325" s="14">
        <v>0</v>
      </c>
      <c r="J325" s="5">
        <f t="shared" ref="J325" si="775">(IF(F325="SELL",G325-H325,IF(F325="BUY",H325-G325)))*E325</f>
        <v>4199.9999999999982</v>
      </c>
      <c r="K325" s="14">
        <v>0</v>
      </c>
      <c r="L325" s="6">
        <f t="shared" ref="L325" si="776">(K325+J325)/E325</f>
        <v>0.69999999999999973</v>
      </c>
      <c r="M325" s="6">
        <f t="shared" ref="M325" si="777">L325*E325</f>
        <v>4199.9999999999982</v>
      </c>
    </row>
    <row r="326" spans="1:13">
      <c r="A326" s="11">
        <v>44011</v>
      </c>
      <c r="B326" s="3" t="s">
        <v>219</v>
      </c>
      <c r="C326" s="12" t="s">
        <v>19</v>
      </c>
      <c r="D326" s="12">
        <v>1100</v>
      </c>
      <c r="E326" s="13">
        <v>1100</v>
      </c>
      <c r="F326" s="3" t="s">
        <v>13</v>
      </c>
      <c r="G326" s="14">
        <v>27.5</v>
      </c>
      <c r="H326" s="14">
        <v>32.5</v>
      </c>
      <c r="I326" s="14">
        <v>0</v>
      </c>
      <c r="J326" s="5">
        <f t="shared" ref="J326" si="778">(IF(F326="SELL",G326-H326,IF(F326="BUY",H326-G326)))*E326</f>
        <v>5500</v>
      </c>
      <c r="K326" s="14">
        <v>0</v>
      </c>
      <c r="L326" s="6">
        <f t="shared" ref="L326" si="779">(K326+J326)/E326</f>
        <v>5</v>
      </c>
      <c r="M326" s="6">
        <f t="shared" ref="M326" si="780">L326*E326</f>
        <v>5500</v>
      </c>
    </row>
    <row r="327" spans="1:13">
      <c r="A327" s="11">
        <v>44011</v>
      </c>
      <c r="B327" s="3" t="s">
        <v>135</v>
      </c>
      <c r="C327" s="12" t="s">
        <v>18</v>
      </c>
      <c r="D327" s="12">
        <v>410</v>
      </c>
      <c r="E327" s="13">
        <v>1200</v>
      </c>
      <c r="F327" s="3" t="s">
        <v>13</v>
      </c>
      <c r="G327" s="14">
        <v>32</v>
      </c>
      <c r="H327" s="14">
        <v>28</v>
      </c>
      <c r="I327" s="14">
        <v>0</v>
      </c>
      <c r="J327" s="5">
        <f t="shared" ref="J327" si="781">(IF(F327="SELL",G327-H327,IF(F327="BUY",H327-G327)))*E327</f>
        <v>-4800</v>
      </c>
      <c r="K327" s="14">
        <v>0</v>
      </c>
      <c r="L327" s="6">
        <f t="shared" ref="L327" si="782">(K327+J327)/E327</f>
        <v>-4</v>
      </c>
      <c r="M327" s="6">
        <f t="shared" ref="M327" si="783">L327*E327</f>
        <v>-4800</v>
      </c>
    </row>
    <row r="328" spans="1:13">
      <c r="A328" s="11">
        <v>44008</v>
      </c>
      <c r="B328" s="3" t="s">
        <v>192</v>
      </c>
      <c r="C328" s="12" t="s">
        <v>18</v>
      </c>
      <c r="D328" s="12">
        <v>2900</v>
      </c>
      <c r="E328" s="13">
        <v>250</v>
      </c>
      <c r="F328" s="3" t="s">
        <v>13</v>
      </c>
      <c r="G328" s="14">
        <v>228</v>
      </c>
      <c r="H328" s="14">
        <v>208</v>
      </c>
      <c r="I328" s="14">
        <v>0</v>
      </c>
      <c r="J328" s="5">
        <f t="shared" ref="J328" si="784">(IF(F328="SELL",G328-H328,IF(F328="BUY",H328-G328)))*E328</f>
        <v>-5000</v>
      </c>
      <c r="K328" s="14">
        <v>0</v>
      </c>
      <c r="L328" s="6">
        <f t="shared" ref="L328" si="785">(K328+J328)/E328</f>
        <v>-20</v>
      </c>
      <c r="M328" s="6">
        <f t="shared" ref="M328" si="786">L328*E328</f>
        <v>-5000</v>
      </c>
    </row>
    <row r="329" spans="1:13">
      <c r="A329" s="11">
        <v>44008</v>
      </c>
      <c r="B329" s="3" t="s">
        <v>216</v>
      </c>
      <c r="C329" s="12" t="s">
        <v>19</v>
      </c>
      <c r="D329" s="12">
        <v>1200</v>
      </c>
      <c r="E329" s="13">
        <v>750</v>
      </c>
      <c r="F329" s="3" t="s">
        <v>13</v>
      </c>
      <c r="G329" s="14">
        <v>53</v>
      </c>
      <c r="H329" s="14">
        <v>45</v>
      </c>
      <c r="I329" s="14">
        <v>0</v>
      </c>
      <c r="J329" s="5">
        <f t="shared" ref="J329" si="787">(IF(F329="SELL",G329-H329,IF(F329="BUY",H329-G329)))*E329</f>
        <v>-6000</v>
      </c>
      <c r="K329" s="14">
        <v>0</v>
      </c>
      <c r="L329" s="6">
        <f t="shared" ref="L329" si="788">(K329+J329)/E329</f>
        <v>-8</v>
      </c>
      <c r="M329" s="6">
        <f t="shared" ref="M329" si="789">L329*E329</f>
        <v>-6000</v>
      </c>
    </row>
    <row r="330" spans="1:13">
      <c r="A330" s="11">
        <v>44007</v>
      </c>
      <c r="B330" s="3" t="s">
        <v>182</v>
      </c>
      <c r="C330" s="12" t="s">
        <v>19</v>
      </c>
      <c r="D330" s="12">
        <v>190</v>
      </c>
      <c r="E330" s="13">
        <v>2600</v>
      </c>
      <c r="F330" s="3" t="s">
        <v>13</v>
      </c>
      <c r="G330" s="14">
        <v>24</v>
      </c>
      <c r="H330" s="14">
        <v>21</v>
      </c>
      <c r="I330" s="14">
        <v>0</v>
      </c>
      <c r="J330" s="5">
        <f t="shared" ref="J330" si="790">(IF(F330="SELL",G330-H330,IF(F330="BUY",H330-G330)))*E330</f>
        <v>-7800</v>
      </c>
      <c r="K330" s="14">
        <v>0</v>
      </c>
      <c r="L330" s="6">
        <f t="shared" ref="L330" si="791">(K330+J330)/E330</f>
        <v>-3</v>
      </c>
      <c r="M330" s="6">
        <f t="shared" ref="M330" si="792">L330*E330</f>
        <v>-7800</v>
      </c>
    </row>
    <row r="331" spans="1:13">
      <c r="A331" s="11">
        <v>44006</v>
      </c>
      <c r="B331" s="3" t="s">
        <v>210</v>
      </c>
      <c r="C331" s="12" t="s">
        <v>19</v>
      </c>
      <c r="D331" s="12">
        <v>1060</v>
      </c>
      <c r="E331" s="13">
        <v>1100</v>
      </c>
      <c r="F331" s="3" t="s">
        <v>13</v>
      </c>
      <c r="G331" s="14">
        <v>10</v>
      </c>
      <c r="H331" s="14">
        <v>15</v>
      </c>
      <c r="I331" s="14">
        <v>0</v>
      </c>
      <c r="J331" s="5">
        <f t="shared" ref="J331" si="793">(IF(F331="SELL",G331-H331,IF(F331="BUY",H331-G331)))*E331</f>
        <v>5500</v>
      </c>
      <c r="K331" s="14">
        <v>0</v>
      </c>
      <c r="L331" s="6">
        <f t="shared" ref="L331" si="794">(K331+J331)/E331</f>
        <v>5</v>
      </c>
      <c r="M331" s="6">
        <f t="shared" ref="M331" si="795">L331*E331</f>
        <v>5500</v>
      </c>
    </row>
    <row r="332" spans="1:13">
      <c r="A332" s="11">
        <v>44006</v>
      </c>
      <c r="B332" s="3" t="s">
        <v>192</v>
      </c>
      <c r="C332" s="12" t="s">
        <v>18</v>
      </c>
      <c r="D332" s="12">
        <v>3000</v>
      </c>
      <c r="E332" s="13">
        <v>250</v>
      </c>
      <c r="F332" s="3" t="s">
        <v>13</v>
      </c>
      <c r="G332" s="14">
        <v>58</v>
      </c>
      <c r="H332" s="14">
        <v>80</v>
      </c>
      <c r="I332" s="14">
        <v>0</v>
      </c>
      <c r="J332" s="5">
        <f t="shared" ref="J332" si="796">(IF(F332="SELL",G332-H332,IF(F332="BUY",H332-G332)))*E332</f>
        <v>5500</v>
      </c>
      <c r="K332" s="14">
        <v>0</v>
      </c>
      <c r="L332" s="6">
        <f t="shared" ref="L332" si="797">(K332+J332)/E332</f>
        <v>22</v>
      </c>
      <c r="M332" s="6">
        <f t="shared" ref="M332" si="798">L332*E332</f>
        <v>5500</v>
      </c>
    </row>
    <row r="333" spans="1:13">
      <c r="A333" s="11">
        <v>44005</v>
      </c>
      <c r="B333" s="3" t="s">
        <v>180</v>
      </c>
      <c r="C333" s="12" t="s">
        <v>18</v>
      </c>
      <c r="D333" s="12">
        <v>240</v>
      </c>
      <c r="E333" s="13">
        <v>1500</v>
      </c>
      <c r="F333" s="3" t="s">
        <v>13</v>
      </c>
      <c r="G333" s="14">
        <v>12.5</v>
      </c>
      <c r="H333" s="14">
        <v>9</v>
      </c>
      <c r="I333" s="14">
        <v>0</v>
      </c>
      <c r="J333" s="5">
        <f t="shared" ref="J333" si="799">(IF(F333="SELL",G333-H333,IF(F333="BUY",H333-G333)))*E333</f>
        <v>-5250</v>
      </c>
      <c r="K333" s="14">
        <v>0</v>
      </c>
      <c r="L333" s="6">
        <f t="shared" ref="L333" si="800">(K333+J333)/E333</f>
        <v>-3.5</v>
      </c>
      <c r="M333" s="6">
        <f t="shared" ref="M333" si="801">L333*E333</f>
        <v>-5250</v>
      </c>
    </row>
    <row r="334" spans="1:13">
      <c r="A334" s="11">
        <v>44004</v>
      </c>
      <c r="B334" s="3" t="s">
        <v>148</v>
      </c>
      <c r="C334" s="12" t="s">
        <v>19</v>
      </c>
      <c r="D334" s="12">
        <v>110</v>
      </c>
      <c r="E334" s="13">
        <v>6000</v>
      </c>
      <c r="F334" s="3" t="s">
        <v>13</v>
      </c>
      <c r="G334" s="14">
        <v>2.9</v>
      </c>
      <c r="H334" s="14">
        <v>4</v>
      </c>
      <c r="I334" s="14">
        <v>6</v>
      </c>
      <c r="J334" s="5">
        <f t="shared" ref="J334" si="802">(IF(F334="SELL",G334-H334,IF(F334="BUY",H334-G334)))*E334</f>
        <v>6600.0000000000009</v>
      </c>
      <c r="K334" s="14">
        <f>E334*2</f>
        <v>12000</v>
      </c>
      <c r="L334" s="6">
        <f t="shared" ref="L334" si="803">(K334+J334)/E334</f>
        <v>3.1</v>
      </c>
      <c r="M334" s="6">
        <f t="shared" ref="M334" si="804">L334*E334</f>
        <v>18600</v>
      </c>
    </row>
    <row r="335" spans="1:13">
      <c r="A335" s="11">
        <v>44004</v>
      </c>
      <c r="B335" s="3" t="s">
        <v>179</v>
      </c>
      <c r="C335" s="12" t="s">
        <v>18</v>
      </c>
      <c r="D335" s="12">
        <v>160</v>
      </c>
      <c r="E335" s="13">
        <v>3300</v>
      </c>
      <c r="F335" s="3" t="s">
        <v>13</v>
      </c>
      <c r="G335" s="14">
        <v>5</v>
      </c>
      <c r="H335" s="14">
        <v>3</v>
      </c>
      <c r="I335" s="14">
        <v>0</v>
      </c>
      <c r="J335" s="5">
        <f t="shared" ref="J335" si="805">(IF(F335="SELL",G335-H335,IF(F335="BUY",H335-G335)))*E335</f>
        <v>-6600</v>
      </c>
      <c r="K335" s="14">
        <v>0</v>
      </c>
      <c r="L335" s="6">
        <f t="shared" ref="L335" si="806">(K335+J335)/E335</f>
        <v>-2</v>
      </c>
      <c r="M335" s="6">
        <f t="shared" ref="M335" si="807">L335*E335</f>
        <v>-6600</v>
      </c>
    </row>
    <row r="336" spans="1:13">
      <c r="A336" s="11">
        <v>44001</v>
      </c>
      <c r="B336" s="3" t="s">
        <v>216</v>
      </c>
      <c r="C336" s="12" t="s">
        <v>19</v>
      </c>
      <c r="D336" s="12">
        <v>1200</v>
      </c>
      <c r="E336" s="13">
        <v>750</v>
      </c>
      <c r="F336" s="3" t="s">
        <v>13</v>
      </c>
      <c r="G336" s="14">
        <v>33</v>
      </c>
      <c r="H336" s="14">
        <v>42</v>
      </c>
      <c r="I336" s="14">
        <v>60</v>
      </c>
      <c r="J336" s="5">
        <f t="shared" ref="J336" si="808">(IF(F336="SELL",G336-H336,IF(F336="BUY",H336-G336)))*E336</f>
        <v>6750</v>
      </c>
      <c r="K336" s="14">
        <f>E336*18</f>
        <v>13500</v>
      </c>
      <c r="L336" s="6">
        <f t="shared" ref="L336" si="809">(K336+J336)/E336</f>
        <v>27</v>
      </c>
      <c r="M336" s="6">
        <f t="shared" ref="M336" si="810">L336*E336</f>
        <v>20250</v>
      </c>
    </row>
    <row r="337" spans="1:13">
      <c r="A337" s="11">
        <v>44000</v>
      </c>
      <c r="B337" s="3" t="s">
        <v>122</v>
      </c>
      <c r="C337" s="12" t="s">
        <v>19</v>
      </c>
      <c r="D337" s="12">
        <v>375</v>
      </c>
      <c r="E337" s="13">
        <v>1800</v>
      </c>
      <c r="F337" s="3" t="s">
        <v>13</v>
      </c>
      <c r="G337" s="14">
        <v>9.6999999999999993</v>
      </c>
      <c r="H337" s="14">
        <v>10.3</v>
      </c>
      <c r="I337" s="14">
        <v>0</v>
      </c>
      <c r="J337" s="5">
        <f t="shared" ref="J337" si="811">(IF(F337="SELL",G337-H337,IF(F337="BUY",H337-G337)))*E337</f>
        <v>1080.0000000000025</v>
      </c>
      <c r="K337" s="14">
        <v>0</v>
      </c>
      <c r="L337" s="6">
        <f t="shared" ref="L337" si="812">(K337+J337)/E337</f>
        <v>0.60000000000000142</v>
      </c>
      <c r="M337" s="6">
        <f t="shared" ref="M337" si="813">L337*E337</f>
        <v>1080.0000000000025</v>
      </c>
    </row>
    <row r="338" spans="1:13">
      <c r="A338" s="11">
        <v>43999</v>
      </c>
      <c r="B338" s="3" t="s">
        <v>175</v>
      </c>
      <c r="C338" s="12" t="s">
        <v>19</v>
      </c>
      <c r="D338" s="12">
        <v>700</v>
      </c>
      <c r="E338" s="13">
        <v>1300</v>
      </c>
      <c r="F338" s="3" t="s">
        <v>13</v>
      </c>
      <c r="G338" s="14">
        <v>29.5</v>
      </c>
      <c r="H338" s="14">
        <v>32.950000000000003</v>
      </c>
      <c r="I338" s="14">
        <v>0</v>
      </c>
      <c r="J338" s="5">
        <f t="shared" ref="J338" si="814">(IF(F338="SELL",G338-H338,IF(F338="BUY",H338-G338)))*E338</f>
        <v>4485.0000000000036</v>
      </c>
      <c r="K338" s="14">
        <v>0</v>
      </c>
      <c r="L338" s="6">
        <f t="shared" ref="L338" si="815">(K338+J338)/E338</f>
        <v>3.4500000000000028</v>
      </c>
      <c r="M338" s="6">
        <f t="shared" ref="M338" si="816">L338*E338</f>
        <v>4485.0000000000036</v>
      </c>
    </row>
    <row r="339" spans="1:13">
      <c r="A339" s="11">
        <v>43999</v>
      </c>
      <c r="B339" s="3" t="s">
        <v>183</v>
      </c>
      <c r="C339" s="12" t="s">
        <v>18</v>
      </c>
      <c r="D339" s="12">
        <v>2700</v>
      </c>
      <c r="E339" s="13">
        <v>250</v>
      </c>
      <c r="F339" s="3" t="s">
        <v>13</v>
      </c>
      <c r="G339" s="14">
        <v>75</v>
      </c>
      <c r="H339" s="14">
        <v>85.9</v>
      </c>
      <c r="I339" s="14">
        <v>0</v>
      </c>
      <c r="J339" s="5">
        <f t="shared" ref="J339" si="817">(IF(F339="SELL",G339-H339,IF(F339="BUY",H339-G339)))*E339</f>
        <v>2725.0000000000014</v>
      </c>
      <c r="K339" s="14">
        <v>0</v>
      </c>
      <c r="L339" s="6">
        <f t="shared" ref="L339" si="818">(K339+J339)/E339</f>
        <v>10.900000000000006</v>
      </c>
      <c r="M339" s="6">
        <f t="shared" ref="M339" si="819">L339*E339</f>
        <v>2725.0000000000014</v>
      </c>
    </row>
    <row r="340" spans="1:13">
      <c r="A340" s="11">
        <v>43998</v>
      </c>
      <c r="B340" s="3" t="s">
        <v>192</v>
      </c>
      <c r="C340" s="12" t="s">
        <v>18</v>
      </c>
      <c r="D340" s="12">
        <v>2400</v>
      </c>
      <c r="E340" s="13">
        <v>250</v>
      </c>
      <c r="F340" s="3" t="s">
        <v>13</v>
      </c>
      <c r="G340" s="14">
        <v>120</v>
      </c>
      <c r="H340" s="14">
        <v>140</v>
      </c>
      <c r="I340" s="14">
        <v>180</v>
      </c>
      <c r="J340" s="5">
        <f t="shared" ref="J340" si="820">(IF(F340="SELL",G340-H340,IF(F340="BUY",H340-G340)))*E340</f>
        <v>5000</v>
      </c>
      <c r="K340" s="14">
        <f>E340*40</f>
        <v>10000</v>
      </c>
      <c r="L340" s="6">
        <f t="shared" ref="L340" si="821">(K340+J340)/E340</f>
        <v>60</v>
      </c>
      <c r="M340" s="6">
        <f t="shared" ref="M340" si="822">L340*E340</f>
        <v>15000</v>
      </c>
    </row>
    <row r="341" spans="1:13">
      <c r="A341" s="11">
        <v>43998</v>
      </c>
      <c r="B341" s="3" t="s">
        <v>143</v>
      </c>
      <c r="C341" s="12" t="s">
        <v>18</v>
      </c>
      <c r="D341" s="12">
        <v>95</v>
      </c>
      <c r="E341" s="13">
        <v>5700</v>
      </c>
      <c r="F341" s="3" t="s">
        <v>13</v>
      </c>
      <c r="G341" s="14">
        <v>6</v>
      </c>
      <c r="H341" s="14">
        <v>7.4</v>
      </c>
      <c r="I341" s="14">
        <v>0</v>
      </c>
      <c r="J341" s="5">
        <f t="shared" ref="J341" si="823">(IF(F341="SELL",G341-H341,IF(F341="BUY",H341-G341)))*E341</f>
        <v>7980.0000000000018</v>
      </c>
      <c r="K341" s="14">
        <v>0</v>
      </c>
      <c r="L341" s="6">
        <f t="shared" ref="L341" si="824">(K341+J341)/E341</f>
        <v>1.4000000000000004</v>
      </c>
      <c r="M341" s="6">
        <f t="shared" ref="M341" si="825">L341*E341</f>
        <v>7980.0000000000018</v>
      </c>
    </row>
    <row r="342" spans="1:13">
      <c r="A342" s="11">
        <v>43997</v>
      </c>
      <c r="B342" s="3" t="s">
        <v>192</v>
      </c>
      <c r="C342" s="12" t="s">
        <v>18</v>
      </c>
      <c r="D342" s="12">
        <v>2350</v>
      </c>
      <c r="E342" s="13">
        <v>250</v>
      </c>
      <c r="F342" s="3" t="s">
        <v>13</v>
      </c>
      <c r="G342" s="14">
        <v>130</v>
      </c>
      <c r="H342" s="14">
        <v>144</v>
      </c>
      <c r="I342" s="14">
        <v>0</v>
      </c>
      <c r="J342" s="5">
        <f t="shared" ref="J342" si="826">(IF(F342="SELL",G342-H342,IF(F342="BUY",H342-G342)))*E342</f>
        <v>3500</v>
      </c>
      <c r="K342" s="14">
        <v>0</v>
      </c>
      <c r="L342" s="6">
        <f t="shared" ref="L342" si="827">(K342+J342)/E342</f>
        <v>14</v>
      </c>
      <c r="M342" s="6">
        <f t="shared" ref="M342" si="828">L342*E342</f>
        <v>3500</v>
      </c>
    </row>
    <row r="343" spans="1:13">
      <c r="A343" s="11">
        <v>43997</v>
      </c>
      <c r="B343" s="3" t="s">
        <v>153</v>
      </c>
      <c r="C343" s="12" t="s">
        <v>18</v>
      </c>
      <c r="D343" s="12">
        <v>175</v>
      </c>
      <c r="E343" s="13">
        <v>3000</v>
      </c>
      <c r="F343" s="3" t="s">
        <v>13</v>
      </c>
      <c r="G343" s="14">
        <v>8.8000000000000007</v>
      </c>
      <c r="H343" s="14">
        <v>10.199999999999999</v>
      </c>
      <c r="I343" s="14">
        <v>0</v>
      </c>
      <c r="J343" s="5">
        <f t="shared" ref="J343" si="829">(IF(F343="SELL",G343-H343,IF(F343="BUY",H343-G343)))*E343</f>
        <v>4199.9999999999955</v>
      </c>
      <c r="K343" s="14">
        <v>0</v>
      </c>
      <c r="L343" s="6">
        <f t="shared" ref="L343" si="830">(K343+J343)/E343</f>
        <v>1.3999999999999986</v>
      </c>
      <c r="M343" s="6">
        <f t="shared" ref="M343" si="831">L343*E343</f>
        <v>4199.9999999999955</v>
      </c>
    </row>
    <row r="344" spans="1:13">
      <c r="A344" s="11">
        <v>43994</v>
      </c>
      <c r="B344" s="3" t="s">
        <v>228</v>
      </c>
      <c r="C344" s="12" t="s">
        <v>19</v>
      </c>
      <c r="D344" s="12">
        <v>265</v>
      </c>
      <c r="E344" s="13">
        <v>3000</v>
      </c>
      <c r="F344" s="3" t="s">
        <v>13</v>
      </c>
      <c r="G344" s="14">
        <v>10</v>
      </c>
      <c r="H344" s="14">
        <v>10</v>
      </c>
      <c r="I344" s="14">
        <v>0</v>
      </c>
      <c r="J344" s="5">
        <f t="shared" ref="J344" si="832">(IF(F344="SELL",G344-H344,IF(F344="BUY",H344-G344)))*E344</f>
        <v>0</v>
      </c>
      <c r="K344" s="14">
        <v>0</v>
      </c>
      <c r="L344" s="6">
        <f t="shared" ref="L344" si="833">(K344+J344)/E344</f>
        <v>0</v>
      </c>
      <c r="M344" s="6">
        <f t="shared" ref="M344" si="834">L344*E344</f>
        <v>0</v>
      </c>
    </row>
    <row r="345" spans="1:13">
      <c r="A345" s="11">
        <v>43993</v>
      </c>
      <c r="B345" s="3" t="s">
        <v>153</v>
      </c>
      <c r="C345" s="12" t="s">
        <v>18</v>
      </c>
      <c r="D345" s="12">
        <v>190</v>
      </c>
      <c r="E345" s="13">
        <v>3000</v>
      </c>
      <c r="F345" s="3" t="s">
        <v>13</v>
      </c>
      <c r="G345" s="14">
        <v>11.6</v>
      </c>
      <c r="H345" s="14">
        <v>13</v>
      </c>
      <c r="I345" s="14">
        <v>16</v>
      </c>
      <c r="J345" s="5">
        <f t="shared" ref="J345" si="835">(IF(F345="SELL",G345-H345,IF(F345="BUY",H345-G345)))*E345</f>
        <v>4200.0000000000009</v>
      </c>
      <c r="K345" s="14">
        <f>E345*3</f>
        <v>9000</v>
      </c>
      <c r="L345" s="6">
        <f t="shared" ref="L345" si="836">(K345+J345)/E345</f>
        <v>4.4000000000000004</v>
      </c>
      <c r="M345" s="6">
        <f t="shared" ref="M345" si="837">L345*E345</f>
        <v>13200.000000000002</v>
      </c>
    </row>
    <row r="346" spans="1:13">
      <c r="A346" s="11">
        <v>43993</v>
      </c>
      <c r="B346" s="3" t="s">
        <v>176</v>
      </c>
      <c r="C346" s="12" t="s">
        <v>18</v>
      </c>
      <c r="D346" s="12">
        <v>95</v>
      </c>
      <c r="E346" s="13">
        <v>5334</v>
      </c>
      <c r="F346" s="3" t="s">
        <v>13</v>
      </c>
      <c r="G346" s="14">
        <v>5.0999999999999996</v>
      </c>
      <c r="H346" s="14">
        <v>4</v>
      </c>
      <c r="I346" s="14">
        <v>0</v>
      </c>
      <c r="J346" s="5">
        <f t="shared" ref="J346" si="838">(IF(F346="SELL",G346-H346,IF(F346="BUY",H346-G346)))*E346</f>
        <v>-5867.3999999999978</v>
      </c>
      <c r="K346" s="14">
        <v>0</v>
      </c>
      <c r="L346" s="6">
        <f t="shared" ref="L346" si="839">(K346+J346)/E346</f>
        <v>-1.0999999999999996</v>
      </c>
      <c r="M346" s="6">
        <f t="shared" ref="M346" si="840">L346*E346</f>
        <v>-5867.3999999999978</v>
      </c>
    </row>
    <row r="347" spans="1:13">
      <c r="A347" s="11">
        <v>43992</v>
      </c>
      <c r="B347" s="3" t="s">
        <v>227</v>
      </c>
      <c r="C347" s="12" t="s">
        <v>19</v>
      </c>
      <c r="D347" s="12">
        <v>2500</v>
      </c>
      <c r="E347" s="13">
        <v>500</v>
      </c>
      <c r="F347" s="3" t="s">
        <v>13</v>
      </c>
      <c r="G347" s="14">
        <v>85</v>
      </c>
      <c r="H347" s="14">
        <v>88</v>
      </c>
      <c r="I347" s="14">
        <v>0</v>
      </c>
      <c r="J347" s="5">
        <f t="shared" ref="J347" si="841">(IF(F347="SELL",G347-H347,IF(F347="BUY",H347-G347)))*E347</f>
        <v>1500</v>
      </c>
      <c r="K347" s="14">
        <v>0</v>
      </c>
      <c r="L347" s="6">
        <f t="shared" ref="L347" si="842">(K347+J347)/E347</f>
        <v>3</v>
      </c>
      <c r="M347" s="6">
        <f t="shared" ref="M347" si="843">L347*E347</f>
        <v>1500</v>
      </c>
    </row>
    <row r="348" spans="1:13">
      <c r="A348" s="11">
        <v>43992</v>
      </c>
      <c r="B348" s="3" t="s">
        <v>192</v>
      </c>
      <c r="C348" s="12" t="s">
        <v>18</v>
      </c>
      <c r="D348" s="12">
        <v>2400</v>
      </c>
      <c r="E348" s="13">
        <v>250</v>
      </c>
      <c r="F348" s="3" t="s">
        <v>13</v>
      </c>
      <c r="G348" s="14">
        <v>149</v>
      </c>
      <c r="H348" s="14">
        <v>125</v>
      </c>
      <c r="I348" s="14">
        <v>0</v>
      </c>
      <c r="J348" s="5">
        <f t="shared" ref="J348" si="844">(IF(F348="SELL",G348-H348,IF(F348="BUY",H348-G348)))*E348</f>
        <v>-6000</v>
      </c>
      <c r="K348" s="14">
        <v>0</v>
      </c>
      <c r="L348" s="6">
        <f t="shared" ref="L348" si="845">(K348+J348)/E348</f>
        <v>-24</v>
      </c>
      <c r="M348" s="6">
        <f t="shared" ref="M348" si="846">L348*E348</f>
        <v>-6000</v>
      </c>
    </row>
    <row r="349" spans="1:13">
      <c r="A349" s="11">
        <v>43991</v>
      </c>
      <c r="B349" s="3" t="s">
        <v>182</v>
      </c>
      <c r="C349" s="12" t="s">
        <v>19</v>
      </c>
      <c r="D349" s="12">
        <v>140</v>
      </c>
      <c r="E349" s="13">
        <v>1500</v>
      </c>
      <c r="F349" s="3" t="s">
        <v>13</v>
      </c>
      <c r="G349" s="14">
        <v>13</v>
      </c>
      <c r="H349" s="14">
        <v>16</v>
      </c>
      <c r="I349" s="14">
        <v>0</v>
      </c>
      <c r="J349" s="5">
        <f t="shared" ref="J349" si="847">(IF(F349="SELL",G349-H349,IF(F349="BUY",H349-G349)))*E349</f>
        <v>4500</v>
      </c>
      <c r="K349" s="14">
        <v>0</v>
      </c>
      <c r="L349" s="6">
        <f t="shared" ref="L349" si="848">(K349+J349)/E349</f>
        <v>3</v>
      </c>
      <c r="M349" s="6">
        <f t="shared" ref="M349" si="849">L349*E349</f>
        <v>4500</v>
      </c>
    </row>
    <row r="350" spans="1:13">
      <c r="A350" s="11">
        <v>43991</v>
      </c>
      <c r="B350" s="3" t="s">
        <v>226</v>
      </c>
      <c r="C350" s="12" t="s">
        <v>19</v>
      </c>
      <c r="D350" s="12">
        <v>380</v>
      </c>
      <c r="E350" s="13">
        <v>2700</v>
      </c>
      <c r="F350" s="3" t="s">
        <v>13</v>
      </c>
      <c r="G350" s="14">
        <v>14.5</v>
      </c>
      <c r="H350" s="14">
        <v>13</v>
      </c>
      <c r="I350" s="14">
        <v>0</v>
      </c>
      <c r="J350" s="5">
        <f t="shared" ref="J350" si="850">(IF(F350="SELL",G350-H350,IF(F350="BUY",H350-G350)))*E350</f>
        <v>-4050</v>
      </c>
      <c r="K350" s="14">
        <v>0</v>
      </c>
      <c r="L350" s="6">
        <f t="shared" ref="L350" si="851">(K350+J350)/E350</f>
        <v>-1.5</v>
      </c>
      <c r="M350" s="6">
        <f t="shared" ref="M350" si="852">L350*E350</f>
        <v>-4050</v>
      </c>
    </row>
    <row r="351" spans="1:13">
      <c r="A351" s="11">
        <v>43990</v>
      </c>
      <c r="B351" s="3" t="s">
        <v>189</v>
      </c>
      <c r="C351" s="12" t="s">
        <v>19</v>
      </c>
      <c r="D351" s="12">
        <v>600</v>
      </c>
      <c r="E351" s="13">
        <v>1200</v>
      </c>
      <c r="F351" s="3" t="s">
        <v>13</v>
      </c>
      <c r="G351" s="14">
        <v>20</v>
      </c>
      <c r="H351" s="14">
        <v>22.7</v>
      </c>
      <c r="I351" s="14">
        <v>0</v>
      </c>
      <c r="J351" s="5">
        <f t="shared" ref="J351" si="853">(IF(F351="SELL",G351-H351,IF(F351="BUY",H351-G351)))*E351</f>
        <v>3239.9999999999991</v>
      </c>
      <c r="K351" s="14">
        <v>0</v>
      </c>
      <c r="L351" s="6">
        <f t="shared" ref="L351" si="854">(K351+J351)/E351</f>
        <v>2.6999999999999993</v>
      </c>
      <c r="M351" s="6">
        <f t="shared" ref="M351" si="855">L351*E351</f>
        <v>3239.9999999999991</v>
      </c>
    </row>
    <row r="352" spans="1:13">
      <c r="A352" s="11">
        <v>43990</v>
      </c>
      <c r="B352" s="3" t="s">
        <v>139</v>
      </c>
      <c r="C352" s="12" t="s">
        <v>19</v>
      </c>
      <c r="D352" s="12">
        <v>720</v>
      </c>
      <c r="E352" s="13">
        <v>1200</v>
      </c>
      <c r="F352" s="3" t="s">
        <v>13</v>
      </c>
      <c r="G352" s="14">
        <v>19.5</v>
      </c>
      <c r="H352" s="14">
        <v>24</v>
      </c>
      <c r="I352" s="14">
        <v>0</v>
      </c>
      <c r="J352" s="5">
        <f t="shared" ref="J352" si="856">(IF(F352="SELL",G352-H352,IF(F352="BUY",H352-G352)))*E352</f>
        <v>5400</v>
      </c>
      <c r="K352" s="14">
        <v>0</v>
      </c>
      <c r="L352" s="6">
        <f t="shared" ref="L352" si="857">(K352+J352)/E352</f>
        <v>4.5</v>
      </c>
      <c r="M352" s="6">
        <f t="shared" ref="M352" si="858">L352*E352</f>
        <v>5400</v>
      </c>
    </row>
    <row r="353" spans="1:13">
      <c r="A353" s="11">
        <v>43987</v>
      </c>
      <c r="B353" s="3" t="s">
        <v>226</v>
      </c>
      <c r="C353" s="12" t="s">
        <v>18</v>
      </c>
      <c r="D353" s="12">
        <v>380</v>
      </c>
      <c r="E353" s="13">
        <v>2700</v>
      </c>
      <c r="F353" s="3" t="s">
        <v>13</v>
      </c>
      <c r="G353" s="14">
        <v>13</v>
      </c>
      <c r="H353" s="14">
        <v>15</v>
      </c>
      <c r="I353" s="14">
        <v>0</v>
      </c>
      <c r="J353" s="5">
        <f t="shared" ref="J353" si="859">(IF(F353="SELL",G353-H353,IF(F353="BUY",H353-G353)))*E353</f>
        <v>5400</v>
      </c>
      <c r="K353" s="14">
        <v>0</v>
      </c>
      <c r="L353" s="6">
        <f t="shared" ref="L353" si="860">(K353+J353)/E353</f>
        <v>2</v>
      </c>
      <c r="M353" s="6">
        <f t="shared" ref="M353" si="861">L353*E353</f>
        <v>5400</v>
      </c>
    </row>
    <row r="354" spans="1:13">
      <c r="A354" s="11">
        <v>43987</v>
      </c>
      <c r="B354" s="3" t="s">
        <v>56</v>
      </c>
      <c r="C354" s="12" t="s">
        <v>18</v>
      </c>
      <c r="D354" s="12">
        <v>570</v>
      </c>
      <c r="E354" s="13">
        <v>1851</v>
      </c>
      <c r="F354" s="3" t="s">
        <v>13</v>
      </c>
      <c r="G354" s="14">
        <v>23</v>
      </c>
      <c r="H354" s="14">
        <v>24.9</v>
      </c>
      <c r="I354" s="14">
        <v>0</v>
      </c>
      <c r="J354" s="5">
        <f t="shared" ref="J354" si="862">(IF(F354="SELL",G354-H354,IF(F354="BUY",H354-G354)))*E354</f>
        <v>3516.8999999999974</v>
      </c>
      <c r="K354" s="14">
        <v>0</v>
      </c>
      <c r="L354" s="6">
        <f t="shared" ref="L354" si="863">(K354+J354)/E354</f>
        <v>1.8999999999999986</v>
      </c>
      <c r="M354" s="6">
        <f t="shared" ref="M354" si="864">L354*E354</f>
        <v>3516.8999999999974</v>
      </c>
    </row>
    <row r="355" spans="1:13">
      <c r="A355" s="11">
        <v>43986</v>
      </c>
      <c r="B355" s="3" t="s">
        <v>192</v>
      </c>
      <c r="C355" s="12" t="s">
        <v>19</v>
      </c>
      <c r="D355" s="12">
        <v>2300</v>
      </c>
      <c r="E355" s="13">
        <v>250</v>
      </c>
      <c r="F355" s="3" t="s">
        <v>13</v>
      </c>
      <c r="G355" s="14">
        <v>134</v>
      </c>
      <c r="H355" s="14">
        <v>155</v>
      </c>
      <c r="I355" s="14">
        <v>0</v>
      </c>
      <c r="J355" s="5">
        <f t="shared" ref="J355" si="865">(IF(F355="SELL",G355-H355,IF(F355="BUY",H355-G355)))*E355</f>
        <v>5250</v>
      </c>
      <c r="K355" s="14">
        <v>0</v>
      </c>
      <c r="L355" s="6">
        <f t="shared" ref="L355" si="866">(K355+J355)/E355</f>
        <v>21</v>
      </c>
      <c r="M355" s="6">
        <f t="shared" ref="M355" si="867">L355*E355</f>
        <v>5250</v>
      </c>
    </row>
    <row r="356" spans="1:13">
      <c r="A356" s="11">
        <v>43986</v>
      </c>
      <c r="B356" s="3" t="s">
        <v>194</v>
      </c>
      <c r="C356" s="12" t="s">
        <v>19</v>
      </c>
      <c r="D356" s="12">
        <v>33</v>
      </c>
      <c r="E356" s="13">
        <v>8300</v>
      </c>
      <c r="F356" s="3" t="s">
        <v>13</v>
      </c>
      <c r="G356" s="14">
        <v>2.5</v>
      </c>
      <c r="H356" s="14">
        <v>2.2999999999999998</v>
      </c>
      <c r="I356" s="14">
        <v>0</v>
      </c>
      <c r="J356" s="5">
        <f t="shared" ref="J356" si="868">(IF(F356="SELL",G356-H356,IF(F356="BUY",H356-G356)))*E356</f>
        <v>-1660.0000000000014</v>
      </c>
      <c r="K356" s="14">
        <v>0</v>
      </c>
      <c r="L356" s="6">
        <f t="shared" ref="L356" si="869">(K356+J356)/E356</f>
        <v>-0.20000000000000018</v>
      </c>
      <c r="M356" s="6">
        <f t="shared" ref="M356" si="870">L356*E356</f>
        <v>-1660.0000000000014</v>
      </c>
    </row>
    <row r="357" spans="1:13">
      <c r="A357" s="11">
        <v>43985</v>
      </c>
      <c r="B357" s="3" t="s">
        <v>101</v>
      </c>
      <c r="C357" s="12" t="s">
        <v>19</v>
      </c>
      <c r="D357" s="12">
        <v>100</v>
      </c>
      <c r="E357" s="13">
        <v>3500</v>
      </c>
      <c r="F357" s="3" t="s">
        <v>13</v>
      </c>
      <c r="G357" s="14">
        <v>4.5</v>
      </c>
      <c r="H357" s="14">
        <v>5.7</v>
      </c>
      <c r="I357" s="14">
        <v>6.85</v>
      </c>
      <c r="J357" s="5">
        <f t="shared" ref="J357" si="871">(IF(F357="SELL",G357-H357,IF(F357="BUY",H357-G357)))*E357</f>
        <v>4200.0000000000009</v>
      </c>
      <c r="K357" s="14">
        <f>E357*1.15</f>
        <v>4024.9999999999995</v>
      </c>
      <c r="L357" s="6">
        <f t="shared" ref="L357" si="872">(K357+J357)/E357</f>
        <v>2.35</v>
      </c>
      <c r="M357" s="6">
        <f t="shared" ref="M357" si="873">L357*E357</f>
        <v>8225</v>
      </c>
    </row>
    <row r="358" spans="1:13">
      <c r="A358" s="11">
        <v>43985</v>
      </c>
      <c r="B358" s="3" t="s">
        <v>210</v>
      </c>
      <c r="C358" s="12" t="s">
        <v>19</v>
      </c>
      <c r="D358" s="12">
        <v>1020</v>
      </c>
      <c r="E358" s="13">
        <v>1100</v>
      </c>
      <c r="F358" s="3" t="s">
        <v>13</v>
      </c>
      <c r="G358" s="14">
        <v>30.5</v>
      </c>
      <c r="H358" s="14">
        <v>35</v>
      </c>
      <c r="I358" s="14">
        <v>0</v>
      </c>
      <c r="J358" s="5">
        <f t="shared" ref="J358" si="874">(IF(F358="SELL",G358-H358,IF(F358="BUY",H358-G358)))*E358</f>
        <v>4950</v>
      </c>
      <c r="K358" s="14">
        <v>0</v>
      </c>
      <c r="L358" s="6">
        <f t="shared" ref="L358" si="875">(K358+J358)/E358</f>
        <v>4.5</v>
      </c>
      <c r="M358" s="6">
        <f t="shared" ref="M358" si="876">L358*E358</f>
        <v>4950</v>
      </c>
    </row>
    <row r="359" spans="1:13">
      <c r="A359" s="11">
        <v>43984</v>
      </c>
      <c r="B359" s="3" t="s">
        <v>56</v>
      </c>
      <c r="C359" s="12" t="s">
        <v>19</v>
      </c>
      <c r="D359" s="12">
        <v>570</v>
      </c>
      <c r="E359" s="13">
        <v>1851</v>
      </c>
      <c r="F359" s="3" t="s">
        <v>13</v>
      </c>
      <c r="G359" s="14">
        <v>25</v>
      </c>
      <c r="H359" s="14">
        <v>22</v>
      </c>
      <c r="I359" s="14">
        <v>0</v>
      </c>
      <c r="J359" s="5">
        <f t="shared" ref="J359" si="877">(IF(F359="SELL",G359-H359,IF(F359="BUY",H359-G359)))*E359</f>
        <v>-5553</v>
      </c>
      <c r="K359" s="14">
        <v>0</v>
      </c>
      <c r="L359" s="6">
        <f t="shared" ref="L359" si="878">(K359+J359)/E359</f>
        <v>-3</v>
      </c>
      <c r="M359" s="6">
        <f t="shared" ref="M359" si="879">L359*E359</f>
        <v>-5553</v>
      </c>
    </row>
    <row r="360" spans="1:13">
      <c r="A360" s="11">
        <v>43984</v>
      </c>
      <c r="B360" s="3" t="s">
        <v>178</v>
      </c>
      <c r="C360" s="12" t="s">
        <v>19</v>
      </c>
      <c r="D360" s="12">
        <v>650</v>
      </c>
      <c r="E360" s="13">
        <v>1150</v>
      </c>
      <c r="F360" s="3" t="s">
        <v>13</v>
      </c>
      <c r="G360" s="14">
        <v>29</v>
      </c>
      <c r="H360" s="14">
        <v>24</v>
      </c>
      <c r="I360" s="14">
        <v>0</v>
      </c>
      <c r="J360" s="5">
        <f t="shared" ref="J360" si="880">(IF(F360="SELL",G360-H360,IF(F360="BUY",H360-G360)))*E360</f>
        <v>-5750</v>
      </c>
      <c r="K360" s="14">
        <v>0</v>
      </c>
      <c r="L360" s="6">
        <f t="shared" ref="L360" si="881">(K360+J360)/E360</f>
        <v>-5</v>
      </c>
      <c r="M360" s="6">
        <f t="shared" ref="M360" si="882">L360*E360</f>
        <v>-5750</v>
      </c>
    </row>
    <row r="361" spans="1:13">
      <c r="A361" s="11">
        <v>43983</v>
      </c>
      <c r="B361" s="3" t="s">
        <v>192</v>
      </c>
      <c r="C361" s="12" t="s">
        <v>19</v>
      </c>
      <c r="D361" s="12">
        <v>2100</v>
      </c>
      <c r="E361" s="13">
        <v>250</v>
      </c>
      <c r="F361" s="3" t="s">
        <v>13</v>
      </c>
      <c r="G361" s="14">
        <v>130</v>
      </c>
      <c r="H361" s="14">
        <v>150</v>
      </c>
      <c r="I361" s="14">
        <v>180</v>
      </c>
      <c r="J361" s="5">
        <f t="shared" ref="J361" si="883">(IF(F361="SELL",G361-H361,IF(F361="BUY",H361-G361)))*E361</f>
        <v>5000</v>
      </c>
      <c r="K361" s="14">
        <f>E361*30</f>
        <v>7500</v>
      </c>
      <c r="L361" s="6">
        <f t="shared" ref="L361" si="884">(K361+J361)/E361</f>
        <v>50</v>
      </c>
      <c r="M361" s="6">
        <f t="shared" ref="M361" si="885">L361*E361</f>
        <v>12500</v>
      </c>
    </row>
    <row r="362" spans="1:13">
      <c r="A362" s="11">
        <v>43980</v>
      </c>
      <c r="B362" s="3" t="s">
        <v>175</v>
      </c>
      <c r="C362" s="12" t="s">
        <v>19</v>
      </c>
      <c r="D362" s="12">
        <v>760</v>
      </c>
      <c r="E362" s="13">
        <v>1000</v>
      </c>
      <c r="F362" s="3" t="s">
        <v>13</v>
      </c>
      <c r="G362" s="14">
        <v>30.5</v>
      </c>
      <c r="H362" s="14">
        <v>26</v>
      </c>
      <c r="I362" s="14">
        <v>0</v>
      </c>
      <c r="J362" s="5">
        <f t="shared" ref="J362" si="886">(IF(F362="SELL",G362-H362,IF(F362="BUY",H362-G362)))*E362</f>
        <v>-4500</v>
      </c>
      <c r="K362" s="14">
        <v>0</v>
      </c>
      <c r="L362" s="6">
        <f t="shared" ref="L362" si="887">(K362+J362)/E362</f>
        <v>-4.5</v>
      </c>
      <c r="M362" s="6">
        <f t="shared" ref="M362" si="888">L362*E362</f>
        <v>-4500</v>
      </c>
    </row>
    <row r="363" spans="1:13">
      <c r="A363" s="11">
        <v>43978</v>
      </c>
      <c r="B363" s="3" t="s">
        <v>203</v>
      </c>
      <c r="C363" s="12" t="s">
        <v>19</v>
      </c>
      <c r="D363" s="12">
        <v>115</v>
      </c>
      <c r="E363" s="13">
        <v>6000</v>
      </c>
      <c r="F363" s="3" t="s">
        <v>13</v>
      </c>
      <c r="G363" s="14">
        <v>1.7</v>
      </c>
      <c r="H363" s="14">
        <v>2.5</v>
      </c>
      <c r="I363" s="14">
        <v>4</v>
      </c>
      <c r="J363" s="5">
        <f t="shared" ref="J363" si="889">(IF(F363="SELL",G363-H363,IF(F363="BUY",H363-G363)))*E363</f>
        <v>4800</v>
      </c>
      <c r="K363" s="14">
        <f>E363*1.5</f>
        <v>9000</v>
      </c>
      <c r="L363" s="6">
        <f t="shared" ref="L363" si="890">(K363+J363)/E363</f>
        <v>2.2999999999999998</v>
      </c>
      <c r="M363" s="6">
        <f t="shared" ref="M363" si="891">L363*E363</f>
        <v>13799.999999999998</v>
      </c>
    </row>
    <row r="364" spans="1:13">
      <c r="A364" s="11">
        <v>43978</v>
      </c>
      <c r="B364" s="3" t="s">
        <v>192</v>
      </c>
      <c r="C364" s="12" t="s">
        <v>18</v>
      </c>
      <c r="D364" s="12">
        <v>1800</v>
      </c>
      <c r="E364" s="13">
        <v>250</v>
      </c>
      <c r="F364" s="3" t="s">
        <v>13</v>
      </c>
      <c r="G364" s="14">
        <v>20</v>
      </c>
      <c r="H364" s="14">
        <v>37.9</v>
      </c>
      <c r="I364" s="14">
        <v>0</v>
      </c>
      <c r="J364" s="5">
        <f t="shared" ref="J364" si="892">(IF(F364="SELL",G364-H364,IF(F364="BUY",H364-G364)))*E364</f>
        <v>4475</v>
      </c>
      <c r="K364" s="14">
        <v>0</v>
      </c>
      <c r="L364" s="6">
        <f t="shared" ref="L364" si="893">(K364+J364)/E364</f>
        <v>17.899999999999999</v>
      </c>
      <c r="M364" s="6">
        <f t="shared" ref="M364" si="894">L364*E364</f>
        <v>4475</v>
      </c>
    </row>
    <row r="365" spans="1:13">
      <c r="A365" s="11">
        <v>43977</v>
      </c>
      <c r="B365" s="3" t="s">
        <v>192</v>
      </c>
      <c r="C365" s="12" t="s">
        <v>18</v>
      </c>
      <c r="D365" s="12">
        <v>1900</v>
      </c>
      <c r="E365" s="13">
        <v>250</v>
      </c>
      <c r="F365" s="3" t="s">
        <v>13</v>
      </c>
      <c r="G365" s="14">
        <v>55</v>
      </c>
      <c r="H365" s="14">
        <v>75</v>
      </c>
      <c r="I365" s="14">
        <v>0</v>
      </c>
      <c r="J365" s="5">
        <f t="shared" ref="J365" si="895">(IF(F365="SELL",G365-H365,IF(F365="BUY",H365-G365)))*E365</f>
        <v>5000</v>
      </c>
      <c r="K365" s="14">
        <v>0</v>
      </c>
      <c r="L365" s="6">
        <f t="shared" ref="L365" si="896">(K365+J365)/E365</f>
        <v>20</v>
      </c>
      <c r="M365" s="6">
        <f t="shared" ref="M365" si="897">L365*E365</f>
        <v>5000</v>
      </c>
    </row>
    <row r="366" spans="1:13">
      <c r="A366" s="11">
        <v>43977</v>
      </c>
      <c r="B366" s="3" t="s">
        <v>124</v>
      </c>
      <c r="C366" s="12" t="s">
        <v>19</v>
      </c>
      <c r="D366" s="12">
        <v>3900</v>
      </c>
      <c r="E366" s="13">
        <v>250</v>
      </c>
      <c r="F366" s="3" t="s">
        <v>13</v>
      </c>
      <c r="G366" s="14">
        <v>60</v>
      </c>
      <c r="H366" s="14">
        <v>40</v>
      </c>
      <c r="I366" s="14">
        <v>0</v>
      </c>
      <c r="J366" s="5">
        <f t="shared" ref="J366" si="898">(IF(F366="SELL",G366-H366,IF(F366="BUY",H366-G366)))*E366</f>
        <v>-5000</v>
      </c>
      <c r="K366" s="14">
        <v>0</v>
      </c>
      <c r="L366" s="6">
        <f t="shared" ref="L366" si="899">(K366+J366)/E366</f>
        <v>-20</v>
      </c>
      <c r="M366" s="6">
        <f t="shared" ref="M366" si="900">L366*E366</f>
        <v>-5000</v>
      </c>
    </row>
    <row r="367" spans="1:13">
      <c r="A367" s="11">
        <v>43973</v>
      </c>
      <c r="B367" s="3" t="s">
        <v>187</v>
      </c>
      <c r="C367" s="12" t="s">
        <v>18</v>
      </c>
      <c r="D367" s="12">
        <v>240</v>
      </c>
      <c r="E367" s="13">
        <v>1300</v>
      </c>
      <c r="F367" s="3" t="s">
        <v>13</v>
      </c>
      <c r="G367" s="14">
        <v>12</v>
      </c>
      <c r="H367" s="14">
        <v>15.5</v>
      </c>
      <c r="I367" s="14">
        <v>0</v>
      </c>
      <c r="J367" s="5">
        <f t="shared" ref="J367" si="901">(IF(F367="SELL",G367-H367,IF(F367="BUY",H367-G367)))*E367</f>
        <v>4550</v>
      </c>
      <c r="K367" s="14">
        <v>0</v>
      </c>
      <c r="L367" s="6">
        <f t="shared" ref="L367" si="902">(K367+J367)/E367</f>
        <v>3.5</v>
      </c>
      <c r="M367" s="6">
        <f t="shared" ref="M367" si="903">L367*E367</f>
        <v>4550</v>
      </c>
    </row>
    <row r="368" spans="1:13">
      <c r="A368" s="11">
        <v>43973</v>
      </c>
      <c r="B368" s="3" t="s">
        <v>192</v>
      </c>
      <c r="C368" s="12" t="s">
        <v>18</v>
      </c>
      <c r="D368" s="12">
        <v>1900</v>
      </c>
      <c r="E368" s="13">
        <v>250</v>
      </c>
      <c r="F368" s="3" t="s">
        <v>13</v>
      </c>
      <c r="G368" s="14">
        <v>68</v>
      </c>
      <c r="H368" s="14">
        <v>90</v>
      </c>
      <c r="I368" s="14">
        <v>0</v>
      </c>
      <c r="J368" s="5">
        <f t="shared" ref="J368" si="904">(IF(F368="SELL",G368-H368,IF(F368="BUY",H368-G368)))*E368</f>
        <v>5500</v>
      </c>
      <c r="K368" s="14">
        <v>0</v>
      </c>
      <c r="L368" s="6">
        <f t="shared" ref="L368" si="905">(K368+J368)/E368</f>
        <v>22</v>
      </c>
      <c r="M368" s="6">
        <f t="shared" ref="M368" si="906">L368*E368</f>
        <v>5500</v>
      </c>
    </row>
    <row r="369" spans="1:13">
      <c r="A369" s="11">
        <v>43972</v>
      </c>
      <c r="B369" s="3" t="s">
        <v>137</v>
      </c>
      <c r="C369" s="12" t="s">
        <v>19</v>
      </c>
      <c r="D369" s="12">
        <v>460</v>
      </c>
      <c r="E369" s="13">
        <v>1250</v>
      </c>
      <c r="F369" s="3" t="s">
        <v>13</v>
      </c>
      <c r="G369" s="14">
        <v>13</v>
      </c>
      <c r="H369" s="14">
        <v>15.5</v>
      </c>
      <c r="I369" s="14">
        <v>0</v>
      </c>
      <c r="J369" s="5">
        <f t="shared" ref="J369" si="907">(IF(F369="SELL",G369-H369,IF(F369="BUY",H369-G369)))*E369</f>
        <v>3125</v>
      </c>
      <c r="K369" s="14">
        <v>0</v>
      </c>
      <c r="L369" s="6">
        <f t="shared" ref="L369" si="908">(K369+J369)/E369</f>
        <v>2.5</v>
      </c>
      <c r="M369" s="6">
        <f t="shared" ref="M369" si="909">L369*E369</f>
        <v>3125</v>
      </c>
    </row>
    <row r="370" spans="1:13">
      <c r="A370" s="11">
        <v>43972</v>
      </c>
      <c r="B370" s="3" t="s">
        <v>141</v>
      </c>
      <c r="C370" s="12" t="s">
        <v>19</v>
      </c>
      <c r="D370" s="12">
        <v>310</v>
      </c>
      <c r="E370" s="13">
        <v>1375</v>
      </c>
      <c r="F370" s="3" t="s">
        <v>13</v>
      </c>
      <c r="G370" s="14">
        <v>11</v>
      </c>
      <c r="H370" s="14">
        <v>6</v>
      </c>
      <c r="I370" s="14">
        <v>0</v>
      </c>
      <c r="J370" s="5">
        <f t="shared" ref="J370" si="910">(IF(F370="SELL",G370-H370,IF(F370="BUY",H370-G370)))*E370</f>
        <v>-6875</v>
      </c>
      <c r="K370" s="14">
        <v>0</v>
      </c>
      <c r="L370" s="6">
        <f t="shared" ref="L370" si="911">(K370+J370)/E370</f>
        <v>-5</v>
      </c>
      <c r="M370" s="6">
        <f t="shared" ref="M370" si="912">L370*E370</f>
        <v>-6875</v>
      </c>
    </row>
    <row r="371" spans="1:13">
      <c r="A371" s="11">
        <v>43971</v>
      </c>
      <c r="B371" s="3" t="s">
        <v>60</v>
      </c>
      <c r="C371" s="12" t="s">
        <v>19</v>
      </c>
      <c r="D371" s="12">
        <v>340</v>
      </c>
      <c r="E371" s="13">
        <v>1400</v>
      </c>
      <c r="F371" s="3" t="s">
        <v>13</v>
      </c>
      <c r="G371" s="14">
        <v>18</v>
      </c>
      <c r="H371" s="14">
        <v>22</v>
      </c>
      <c r="I371" s="14">
        <v>0</v>
      </c>
      <c r="J371" s="5">
        <f t="shared" ref="J371" si="913">(IF(F371="SELL",G371-H371,IF(F371="BUY",H371-G371)))*E371</f>
        <v>5600</v>
      </c>
      <c r="K371" s="14">
        <v>0</v>
      </c>
      <c r="L371" s="6">
        <f t="shared" ref="L371" si="914">(K371+J371)/E371</f>
        <v>4</v>
      </c>
      <c r="M371" s="6">
        <f t="shared" ref="M371" si="915">L371*E371</f>
        <v>5600</v>
      </c>
    </row>
    <row r="372" spans="1:13">
      <c r="A372" s="11">
        <v>43971</v>
      </c>
      <c r="B372" s="3" t="s">
        <v>179</v>
      </c>
      <c r="C372" s="12" t="s">
        <v>19</v>
      </c>
      <c r="D372" s="12">
        <v>135</v>
      </c>
      <c r="E372" s="13">
        <v>3300</v>
      </c>
      <c r="F372" s="3" t="s">
        <v>13</v>
      </c>
      <c r="G372" s="14">
        <v>6.5</v>
      </c>
      <c r="H372" s="14">
        <v>7</v>
      </c>
      <c r="I372" s="14">
        <v>0</v>
      </c>
      <c r="J372" s="5">
        <f t="shared" ref="J372" si="916">(IF(F372="SELL",G372-H372,IF(F372="BUY",H372-G372)))*E372</f>
        <v>1650</v>
      </c>
      <c r="K372" s="14">
        <v>0</v>
      </c>
      <c r="L372" s="6">
        <f t="shared" ref="L372" si="917">(K372+J372)/E372</f>
        <v>0.5</v>
      </c>
      <c r="M372" s="6">
        <f t="shared" ref="M372" si="918">L372*E372</f>
        <v>1650</v>
      </c>
    </row>
    <row r="373" spans="1:13">
      <c r="A373" s="11">
        <v>43970</v>
      </c>
      <c r="B373" s="3" t="s">
        <v>214</v>
      </c>
      <c r="C373" s="12" t="s">
        <v>19</v>
      </c>
      <c r="D373" s="12">
        <v>1940</v>
      </c>
      <c r="E373" s="13">
        <v>250</v>
      </c>
      <c r="F373" s="3" t="s">
        <v>13</v>
      </c>
      <c r="G373" s="14">
        <v>61</v>
      </c>
      <c r="H373" s="14">
        <v>40</v>
      </c>
      <c r="I373" s="14">
        <v>0</v>
      </c>
      <c r="J373" s="5">
        <f t="shared" ref="J373" si="919">(IF(F373="SELL",G373-H373,IF(F373="BUY",H373-G373)))*E373</f>
        <v>-5250</v>
      </c>
      <c r="K373" s="14">
        <v>0</v>
      </c>
      <c r="L373" s="6">
        <f t="shared" ref="L373" si="920">(K373+J373)/E373</f>
        <v>-21</v>
      </c>
      <c r="M373" s="6">
        <f t="shared" ref="M373" si="921">L373*E373</f>
        <v>-5250</v>
      </c>
    </row>
    <row r="374" spans="1:13">
      <c r="A374" s="11">
        <v>43970</v>
      </c>
      <c r="B374" s="3" t="s">
        <v>210</v>
      </c>
      <c r="C374" s="12" t="s">
        <v>19</v>
      </c>
      <c r="D374" s="12">
        <v>840</v>
      </c>
      <c r="E374" s="13">
        <v>1100</v>
      </c>
      <c r="F374" s="3" t="s">
        <v>13</v>
      </c>
      <c r="G374" s="14">
        <v>32</v>
      </c>
      <c r="H374" s="14">
        <v>28</v>
      </c>
      <c r="I374" s="14">
        <v>0</v>
      </c>
      <c r="J374" s="5">
        <f t="shared" ref="J374" si="922">(IF(F374="SELL",G374-H374,IF(F374="BUY",H374-G374)))*E374</f>
        <v>-4400</v>
      </c>
      <c r="K374" s="14">
        <v>0</v>
      </c>
      <c r="L374" s="6">
        <f t="shared" ref="L374" si="923">(K374+J374)/E374</f>
        <v>-4</v>
      </c>
      <c r="M374" s="6">
        <f t="shared" ref="M374" si="924">L374*E374</f>
        <v>-4400</v>
      </c>
    </row>
    <row r="375" spans="1:13">
      <c r="A375" s="11">
        <v>43970</v>
      </c>
      <c r="B375" s="3" t="s">
        <v>136</v>
      </c>
      <c r="C375" s="12" t="s">
        <v>19</v>
      </c>
      <c r="D375" s="12">
        <v>270</v>
      </c>
      <c r="E375" s="13">
        <v>1500</v>
      </c>
      <c r="F375" s="3" t="s">
        <v>13</v>
      </c>
      <c r="G375" s="14">
        <v>17.5</v>
      </c>
      <c r="H375" s="14">
        <v>14.5</v>
      </c>
      <c r="I375" s="14">
        <v>0</v>
      </c>
      <c r="J375" s="5">
        <f t="shared" ref="J375" si="925">(IF(F375="SELL",G375-H375,IF(F375="BUY",H375-G375)))*E375</f>
        <v>-4500</v>
      </c>
      <c r="K375" s="14">
        <v>0</v>
      </c>
      <c r="L375" s="6">
        <f t="shared" ref="L375" si="926">(K375+J375)/E375</f>
        <v>-3</v>
      </c>
      <c r="M375" s="6">
        <f t="shared" ref="M375" si="927">L375*E375</f>
        <v>-4500</v>
      </c>
    </row>
    <row r="376" spans="1:13">
      <c r="A376" s="11">
        <v>43969</v>
      </c>
      <c r="B376" s="3" t="s">
        <v>192</v>
      </c>
      <c r="C376" s="12" t="s">
        <v>18</v>
      </c>
      <c r="D376" s="12">
        <v>2000</v>
      </c>
      <c r="E376" s="13">
        <v>250</v>
      </c>
      <c r="F376" s="3" t="s">
        <v>13</v>
      </c>
      <c r="G376" s="14">
        <v>153</v>
      </c>
      <c r="H376" s="14">
        <v>180</v>
      </c>
      <c r="I376" s="14">
        <v>193</v>
      </c>
      <c r="J376" s="5">
        <f t="shared" ref="J376" si="928">(IF(F376="SELL",G376-H376,IF(F376="BUY",H376-G376)))*E376</f>
        <v>6750</v>
      </c>
      <c r="K376" s="14">
        <f>E376*13</f>
        <v>3250</v>
      </c>
      <c r="L376" s="6">
        <f t="shared" ref="L376" si="929">(K376+J376)/E376</f>
        <v>40</v>
      </c>
      <c r="M376" s="6">
        <f t="shared" ref="M376" si="930">L376*E376</f>
        <v>10000</v>
      </c>
    </row>
    <row r="377" spans="1:13">
      <c r="A377" s="11">
        <v>43969</v>
      </c>
      <c r="B377" s="3" t="s">
        <v>42</v>
      </c>
      <c r="C377" s="12" t="s">
        <v>18</v>
      </c>
      <c r="D377" s="12">
        <v>180</v>
      </c>
      <c r="E377" s="13">
        <v>2100</v>
      </c>
      <c r="F377" s="3" t="s">
        <v>13</v>
      </c>
      <c r="G377" s="14">
        <v>9.1999999999999993</v>
      </c>
      <c r="H377" s="14">
        <v>12</v>
      </c>
      <c r="I377" s="14">
        <v>13</v>
      </c>
      <c r="J377" s="5">
        <f t="shared" ref="J377" si="931">(IF(F377="SELL",G377-H377,IF(F377="BUY",H377-G377)))*E377</f>
        <v>5880.0000000000018</v>
      </c>
      <c r="K377" s="14">
        <f>E377*1</f>
        <v>2100</v>
      </c>
      <c r="L377" s="6">
        <f t="shared" ref="L377" si="932">(K377+J377)/E377</f>
        <v>3.8000000000000007</v>
      </c>
      <c r="M377" s="6">
        <f t="shared" ref="M377" si="933">L377*E377</f>
        <v>7980.0000000000018</v>
      </c>
    </row>
    <row r="378" spans="1:13">
      <c r="A378" s="11">
        <v>43966</v>
      </c>
      <c r="B378" s="3" t="s">
        <v>225</v>
      </c>
      <c r="C378" s="12" t="s">
        <v>19</v>
      </c>
      <c r="D378" s="12">
        <v>330</v>
      </c>
      <c r="E378" s="13">
        <v>2300</v>
      </c>
      <c r="F378" s="3" t="s">
        <v>13</v>
      </c>
      <c r="G378" s="14">
        <v>16</v>
      </c>
      <c r="H378" s="14">
        <v>19</v>
      </c>
      <c r="I378" s="14">
        <v>0</v>
      </c>
      <c r="J378" s="5">
        <f t="shared" ref="J378" si="934">(IF(F378="SELL",G378-H378,IF(F378="BUY",H378-G378)))*E378</f>
        <v>6900</v>
      </c>
      <c r="K378" s="14">
        <v>0</v>
      </c>
      <c r="L378" s="6">
        <f t="shared" ref="L378" si="935">(K378+J378)/E378</f>
        <v>3</v>
      </c>
      <c r="M378" s="6">
        <f t="shared" ref="M378" si="936">L378*E378</f>
        <v>6900</v>
      </c>
    </row>
    <row r="379" spans="1:13">
      <c r="A379" s="11">
        <v>43965</v>
      </c>
      <c r="B379" s="3" t="s">
        <v>121</v>
      </c>
      <c r="C379" s="12" t="s">
        <v>19</v>
      </c>
      <c r="D379" s="12">
        <v>1700</v>
      </c>
      <c r="E379" s="13">
        <v>500</v>
      </c>
      <c r="F379" s="3" t="s">
        <v>13</v>
      </c>
      <c r="G379" s="14">
        <v>61</v>
      </c>
      <c r="H379" s="14">
        <v>48</v>
      </c>
      <c r="I379" s="14">
        <v>0</v>
      </c>
      <c r="J379" s="5">
        <f t="shared" ref="J379" si="937">(IF(F379="SELL",G379-H379,IF(F379="BUY",H379-G379)))*E379</f>
        <v>-6500</v>
      </c>
      <c r="K379" s="14">
        <v>0</v>
      </c>
      <c r="L379" s="6">
        <f t="shared" ref="L379" si="938">(K379+J379)/E379</f>
        <v>-13</v>
      </c>
      <c r="M379" s="6">
        <f t="shared" ref="M379" si="939">L379*E379</f>
        <v>-6500</v>
      </c>
    </row>
    <row r="380" spans="1:13">
      <c r="A380" s="11">
        <v>43964</v>
      </c>
      <c r="B380" s="3" t="s">
        <v>139</v>
      </c>
      <c r="C380" s="12" t="s">
        <v>19</v>
      </c>
      <c r="D380" s="12">
        <v>690</v>
      </c>
      <c r="E380" s="13">
        <v>1200</v>
      </c>
      <c r="F380" s="3" t="s">
        <v>13</v>
      </c>
      <c r="G380" s="14">
        <v>25</v>
      </c>
      <c r="H380" s="14">
        <v>28</v>
      </c>
      <c r="I380" s="14">
        <v>0</v>
      </c>
      <c r="J380" s="5">
        <f t="shared" ref="J380" si="940">(IF(F380="SELL",G380-H380,IF(F380="BUY",H380-G380)))*E380</f>
        <v>3600</v>
      </c>
      <c r="K380" s="14">
        <v>0</v>
      </c>
      <c r="L380" s="6">
        <f t="shared" ref="L380" si="941">(K380+J380)/E380</f>
        <v>3</v>
      </c>
      <c r="M380" s="6">
        <f t="shared" ref="M380" si="942">L380*E380</f>
        <v>3600</v>
      </c>
    </row>
    <row r="381" spans="1:13">
      <c r="A381" s="11">
        <v>43964</v>
      </c>
      <c r="B381" s="3" t="s">
        <v>175</v>
      </c>
      <c r="C381" s="12" t="s">
        <v>19</v>
      </c>
      <c r="D381" s="12">
        <v>740</v>
      </c>
      <c r="E381" s="13">
        <v>1000</v>
      </c>
      <c r="F381" s="3" t="s">
        <v>13</v>
      </c>
      <c r="G381" s="14">
        <v>15</v>
      </c>
      <c r="H381" s="14">
        <v>11</v>
      </c>
      <c r="I381" s="14">
        <v>0</v>
      </c>
      <c r="J381" s="5">
        <f t="shared" ref="J381" si="943">(IF(F381="SELL",G381-H381,IF(F381="BUY",H381-G381)))*E381</f>
        <v>-4000</v>
      </c>
      <c r="K381" s="14">
        <v>0</v>
      </c>
      <c r="L381" s="6">
        <f t="shared" ref="L381" si="944">(K381+J381)/E381</f>
        <v>-4</v>
      </c>
      <c r="M381" s="6">
        <f t="shared" ref="M381" si="945">L381*E381</f>
        <v>-4000</v>
      </c>
    </row>
    <row r="382" spans="1:13">
      <c r="A382" s="11">
        <v>43963</v>
      </c>
      <c r="B382" s="3" t="s">
        <v>139</v>
      </c>
      <c r="C382" s="12" t="s">
        <v>19</v>
      </c>
      <c r="D382" s="12">
        <v>690</v>
      </c>
      <c r="E382" s="13">
        <v>1200</v>
      </c>
      <c r="F382" s="3" t="s">
        <v>13</v>
      </c>
      <c r="G382" s="14">
        <v>22</v>
      </c>
      <c r="H382" s="14">
        <v>26</v>
      </c>
      <c r="I382" s="14">
        <v>0</v>
      </c>
      <c r="J382" s="5">
        <f t="shared" ref="J382" si="946">(IF(F382="SELL",G382-H382,IF(F382="BUY",H382-G382)))*E382</f>
        <v>4800</v>
      </c>
      <c r="K382" s="14">
        <v>0</v>
      </c>
      <c r="L382" s="6">
        <f t="shared" ref="L382" si="947">(K382+J382)/E382</f>
        <v>4</v>
      </c>
      <c r="M382" s="6">
        <f t="shared" ref="M382" si="948">L382*E382</f>
        <v>4800</v>
      </c>
    </row>
    <row r="383" spans="1:13">
      <c r="A383" s="11">
        <v>43963</v>
      </c>
      <c r="B383" s="3" t="s">
        <v>56</v>
      </c>
      <c r="C383" s="12" t="s">
        <v>19</v>
      </c>
      <c r="D383" s="12">
        <v>540</v>
      </c>
      <c r="E383" s="13">
        <v>1851</v>
      </c>
      <c r="F383" s="3" t="s">
        <v>13</v>
      </c>
      <c r="G383" s="14">
        <v>26</v>
      </c>
      <c r="H383" s="14">
        <v>29.5</v>
      </c>
      <c r="I383" s="14">
        <v>36</v>
      </c>
      <c r="J383" s="5">
        <f t="shared" ref="J383" si="949">(IF(F383="SELL",G383-H383,IF(F383="BUY",H383-G383)))*E383</f>
        <v>6478.5</v>
      </c>
      <c r="K383" s="14">
        <f>E383*6.5</f>
        <v>12031.5</v>
      </c>
      <c r="L383" s="6">
        <f t="shared" ref="L383" si="950">(K383+J383)/E383</f>
        <v>10</v>
      </c>
      <c r="M383" s="6">
        <f t="shared" ref="M383" si="951">L383*E383</f>
        <v>18510</v>
      </c>
    </row>
    <row r="384" spans="1:13">
      <c r="A384" s="11">
        <v>43962</v>
      </c>
      <c r="B384" s="3" t="s">
        <v>56</v>
      </c>
      <c r="C384" s="12" t="s">
        <v>19</v>
      </c>
      <c r="D384" s="12">
        <v>540</v>
      </c>
      <c r="E384" s="13">
        <v>1851</v>
      </c>
      <c r="F384" s="3" t="s">
        <v>13</v>
      </c>
      <c r="G384" s="14">
        <v>27</v>
      </c>
      <c r="H384" s="14">
        <v>29.7</v>
      </c>
      <c r="I384" s="14">
        <v>0</v>
      </c>
      <c r="J384" s="5">
        <f t="shared" ref="J384" si="952">(IF(F384="SELL",G384-H384,IF(F384="BUY",H384-G384)))*E384</f>
        <v>4997.6999999999989</v>
      </c>
      <c r="K384" s="14">
        <v>0</v>
      </c>
      <c r="L384" s="6">
        <f t="shared" ref="L384" si="953">(K384+J384)/E384</f>
        <v>2.6999999999999993</v>
      </c>
      <c r="M384" s="6">
        <f t="shared" ref="M384" si="954">L384*E384</f>
        <v>4997.6999999999989</v>
      </c>
    </row>
    <row r="385" spans="1:13">
      <c r="A385" s="11">
        <v>43962</v>
      </c>
      <c r="B385" s="3" t="s">
        <v>226</v>
      </c>
      <c r="C385" s="12" t="s">
        <v>19</v>
      </c>
      <c r="D385" s="12">
        <v>360</v>
      </c>
      <c r="E385" s="13">
        <v>2700</v>
      </c>
      <c r="F385" s="3" t="s">
        <v>13</v>
      </c>
      <c r="G385" s="14">
        <v>17</v>
      </c>
      <c r="H385" s="14">
        <v>15</v>
      </c>
      <c r="I385" s="14">
        <v>0</v>
      </c>
      <c r="J385" s="5">
        <f t="shared" ref="J385:J387" si="955">(IF(F385="SELL",G385-H385,IF(F385="BUY",H385-G385)))*E385</f>
        <v>-5400</v>
      </c>
      <c r="K385" s="14">
        <v>0</v>
      </c>
      <c r="L385" s="6">
        <f t="shared" ref="L385:L387" si="956">(K385+J385)/E385</f>
        <v>-2</v>
      </c>
      <c r="M385" s="6">
        <f t="shared" ref="M385:M387" si="957">L385*E385</f>
        <v>-5400</v>
      </c>
    </row>
    <row r="386" spans="1:13">
      <c r="A386" s="11">
        <v>43959</v>
      </c>
      <c r="B386" s="3" t="s">
        <v>121</v>
      </c>
      <c r="C386" s="12" t="s">
        <v>19</v>
      </c>
      <c r="D386" s="12">
        <v>1600</v>
      </c>
      <c r="E386" s="13">
        <v>500</v>
      </c>
      <c r="F386" s="3" t="s">
        <v>13</v>
      </c>
      <c r="G386" s="14">
        <v>60</v>
      </c>
      <c r="H386" s="14">
        <v>70</v>
      </c>
      <c r="I386" s="14">
        <v>0</v>
      </c>
      <c r="J386" s="5">
        <f t="shared" ref="J386" si="958">(IF(F386="SELL",G386-H386,IF(F386="BUY",H386-G386)))*E386</f>
        <v>5000</v>
      </c>
      <c r="K386" s="14">
        <v>0</v>
      </c>
      <c r="L386" s="6">
        <f t="shared" ref="L386" si="959">(K386+J386)/E386</f>
        <v>10</v>
      </c>
      <c r="M386" s="6">
        <f t="shared" ref="M386" si="960">L386*E386</f>
        <v>5000</v>
      </c>
    </row>
    <row r="387" spans="1:13">
      <c r="A387" s="11">
        <v>43959</v>
      </c>
      <c r="B387" s="3" t="s">
        <v>139</v>
      </c>
      <c r="C387" s="12" t="s">
        <v>19</v>
      </c>
      <c r="D387" s="12">
        <v>670</v>
      </c>
      <c r="E387" s="13">
        <v>1200</v>
      </c>
      <c r="F387" s="3" t="s">
        <v>13</v>
      </c>
      <c r="G387" s="14">
        <v>30</v>
      </c>
      <c r="H387" s="14">
        <v>35</v>
      </c>
      <c r="I387" s="14">
        <v>45</v>
      </c>
      <c r="J387" s="5">
        <f t="shared" si="955"/>
        <v>6000</v>
      </c>
      <c r="K387" s="14">
        <f>E387*10</f>
        <v>12000</v>
      </c>
      <c r="L387" s="6">
        <f t="shared" si="956"/>
        <v>15</v>
      </c>
      <c r="M387" s="6">
        <f t="shared" si="957"/>
        <v>18000</v>
      </c>
    </row>
    <row r="388" spans="1:13">
      <c r="A388" s="11">
        <v>43958</v>
      </c>
      <c r="B388" s="3" t="s">
        <v>226</v>
      </c>
      <c r="C388" s="12" t="s">
        <v>19</v>
      </c>
      <c r="D388" s="12">
        <v>340</v>
      </c>
      <c r="E388" s="13">
        <v>2700</v>
      </c>
      <c r="F388" s="3" t="s">
        <v>13</v>
      </c>
      <c r="G388" s="14">
        <v>17</v>
      </c>
      <c r="H388" s="14">
        <v>19</v>
      </c>
      <c r="I388" s="14">
        <v>23</v>
      </c>
      <c r="J388" s="5">
        <f t="shared" ref="J388" si="961">(IF(F388="SELL",G388-H388,IF(F388="BUY",H388-G388)))*E388</f>
        <v>5400</v>
      </c>
      <c r="K388" s="14">
        <f>E388*4</f>
        <v>10800</v>
      </c>
      <c r="L388" s="6">
        <f t="shared" ref="L388" si="962">(K388+J388)/E388</f>
        <v>6</v>
      </c>
      <c r="M388" s="6">
        <f t="shared" ref="M388" si="963">L388*E388</f>
        <v>16200</v>
      </c>
    </row>
    <row r="389" spans="1:13">
      <c r="A389" s="11">
        <v>43958</v>
      </c>
      <c r="B389" s="3" t="s">
        <v>210</v>
      </c>
      <c r="C389" s="12" t="s">
        <v>19</v>
      </c>
      <c r="D389" s="12">
        <v>760</v>
      </c>
      <c r="E389" s="13">
        <v>1100</v>
      </c>
      <c r="F389" s="3" t="s">
        <v>13</v>
      </c>
      <c r="G389" s="14">
        <v>40</v>
      </c>
      <c r="H389" s="14">
        <v>43.55</v>
      </c>
      <c r="I389" s="14">
        <v>0</v>
      </c>
      <c r="J389" s="5">
        <f t="shared" ref="J389" si="964">(IF(F389="SELL",G389-H389,IF(F389="BUY",H389-G389)))*E389</f>
        <v>3904.9999999999968</v>
      </c>
      <c r="K389" s="14">
        <v>0</v>
      </c>
      <c r="L389" s="6">
        <f t="shared" ref="L389" si="965">(K389+J389)/E389</f>
        <v>3.5499999999999972</v>
      </c>
      <c r="M389" s="6">
        <f t="shared" ref="M389" si="966">L389*E389</f>
        <v>3904.9999999999968</v>
      </c>
    </row>
    <row r="390" spans="1:13">
      <c r="A390" s="11">
        <v>43958</v>
      </c>
      <c r="B390" s="3" t="s">
        <v>225</v>
      </c>
      <c r="C390" s="12" t="s">
        <v>19</v>
      </c>
      <c r="D390" s="12">
        <v>360</v>
      </c>
      <c r="E390" s="13">
        <v>2300</v>
      </c>
      <c r="F390" s="3" t="s">
        <v>13</v>
      </c>
      <c r="G390" s="14">
        <v>20.5</v>
      </c>
      <c r="H390" s="14">
        <v>18</v>
      </c>
      <c r="I390" s="14">
        <v>0</v>
      </c>
      <c r="J390" s="5">
        <f t="shared" ref="J390" si="967">(IF(F390="SELL",G390-H390,IF(F390="BUY",H390-G390)))*E390</f>
        <v>-5750</v>
      </c>
      <c r="K390" s="14">
        <v>0</v>
      </c>
      <c r="L390" s="6">
        <f t="shared" ref="L390" si="968">(K390+J390)/E390</f>
        <v>-2.5</v>
      </c>
      <c r="M390" s="6">
        <f t="shared" ref="M390" si="969">L390*E390</f>
        <v>-5750</v>
      </c>
    </row>
    <row r="391" spans="1:13">
      <c r="A391" s="11">
        <v>43957</v>
      </c>
      <c r="B391" s="3" t="s">
        <v>135</v>
      </c>
      <c r="C391" s="12" t="s">
        <v>19</v>
      </c>
      <c r="D391" s="12">
        <v>400</v>
      </c>
      <c r="E391" s="13">
        <v>1200</v>
      </c>
      <c r="F391" s="3" t="s">
        <v>13</v>
      </c>
      <c r="G391" s="14">
        <v>29</v>
      </c>
      <c r="H391" s="14">
        <v>32.4</v>
      </c>
      <c r="I391" s="14">
        <v>0</v>
      </c>
      <c r="J391" s="5">
        <f t="shared" ref="J391" si="970">(IF(F391="SELL",G391-H391,IF(F391="BUY",H391-G391)))*E391</f>
        <v>4079.9999999999982</v>
      </c>
      <c r="K391" s="14">
        <v>0</v>
      </c>
      <c r="L391" s="6">
        <f t="shared" ref="L391" si="971">(K391+J391)/E391</f>
        <v>3.3999999999999986</v>
      </c>
      <c r="M391" s="6">
        <f t="shared" ref="M391" si="972">L391*E391</f>
        <v>4079.9999999999982</v>
      </c>
    </row>
    <row r="392" spans="1:13">
      <c r="A392" s="11">
        <v>43957</v>
      </c>
      <c r="B392" s="3" t="s">
        <v>56</v>
      </c>
      <c r="C392" s="12" t="s">
        <v>19</v>
      </c>
      <c r="D392" s="12">
        <v>540</v>
      </c>
      <c r="E392" s="13">
        <v>1851</v>
      </c>
      <c r="F392" s="3" t="s">
        <v>13</v>
      </c>
      <c r="G392" s="14">
        <v>32</v>
      </c>
      <c r="H392" s="14">
        <v>35</v>
      </c>
      <c r="I392" s="14">
        <v>0</v>
      </c>
      <c r="J392" s="5">
        <f t="shared" ref="J392" si="973">(IF(F392="SELL",G392-H392,IF(F392="BUY",H392-G392)))*E392</f>
        <v>5553</v>
      </c>
      <c r="K392" s="14">
        <v>0</v>
      </c>
      <c r="L392" s="6">
        <f t="shared" ref="L392" si="974">(K392+J392)/E392</f>
        <v>3</v>
      </c>
      <c r="M392" s="6">
        <f t="shared" ref="M392" si="975">L392*E392</f>
        <v>5553</v>
      </c>
    </row>
    <row r="393" spans="1:13">
      <c r="A393" s="11">
        <v>43956</v>
      </c>
      <c r="B393" s="3" t="s">
        <v>56</v>
      </c>
      <c r="C393" s="12" t="s">
        <v>19</v>
      </c>
      <c r="D393" s="12">
        <v>550</v>
      </c>
      <c r="E393" s="13">
        <v>1851</v>
      </c>
      <c r="F393" s="3" t="s">
        <v>13</v>
      </c>
      <c r="G393" s="14">
        <v>31</v>
      </c>
      <c r="H393" s="14">
        <v>33</v>
      </c>
      <c r="I393" s="14">
        <v>0</v>
      </c>
      <c r="J393" s="5">
        <f t="shared" ref="J393" si="976">(IF(F393="SELL",G393-H393,IF(F393="BUY",H393-G393)))*E393</f>
        <v>3702</v>
      </c>
      <c r="K393" s="14">
        <v>0</v>
      </c>
      <c r="L393" s="6">
        <f t="shared" ref="L393" si="977">(K393+J393)/E393</f>
        <v>2</v>
      </c>
      <c r="M393" s="6">
        <f t="shared" ref="M393" si="978">L393*E393</f>
        <v>3702</v>
      </c>
    </row>
    <row r="394" spans="1:13">
      <c r="A394" s="11">
        <v>43956</v>
      </c>
      <c r="B394" s="3" t="s">
        <v>122</v>
      </c>
      <c r="C394" s="12" t="s">
        <v>19</v>
      </c>
      <c r="D394" s="12">
        <v>360</v>
      </c>
      <c r="E394" s="13">
        <v>1800</v>
      </c>
      <c r="F394" s="3" t="s">
        <v>13</v>
      </c>
      <c r="G394" s="14">
        <v>25</v>
      </c>
      <c r="H394" s="14">
        <v>22</v>
      </c>
      <c r="I394" s="14">
        <v>0</v>
      </c>
      <c r="J394" s="5">
        <f t="shared" ref="J394" si="979">(IF(F394="SELL",G394-H394,IF(F394="BUY",H394-G394)))*E394</f>
        <v>-5400</v>
      </c>
      <c r="K394" s="14">
        <v>0</v>
      </c>
      <c r="L394" s="6">
        <f t="shared" ref="L394" si="980">(K394+J394)/E394</f>
        <v>-3</v>
      </c>
      <c r="M394" s="6">
        <f t="shared" ref="M394" si="981">L394*E394</f>
        <v>-5400</v>
      </c>
    </row>
    <row r="395" spans="1:13">
      <c r="A395" s="11">
        <v>43955</v>
      </c>
      <c r="B395" s="3" t="s">
        <v>56</v>
      </c>
      <c r="C395" s="12" t="s">
        <v>19</v>
      </c>
      <c r="D395" s="12">
        <v>520</v>
      </c>
      <c r="E395" s="13">
        <v>1851</v>
      </c>
      <c r="F395" s="3" t="s">
        <v>13</v>
      </c>
      <c r="G395" s="14">
        <v>34</v>
      </c>
      <c r="H395" s="14">
        <v>38</v>
      </c>
      <c r="I395" s="14">
        <v>45</v>
      </c>
      <c r="J395" s="5">
        <f t="shared" ref="J395" si="982">(IF(F395="SELL",G395-H395,IF(F395="BUY",H395-G395)))*E395</f>
        <v>7404</v>
      </c>
      <c r="K395" s="14">
        <f>E395*7</f>
        <v>12957</v>
      </c>
      <c r="L395" s="6">
        <f t="shared" ref="L395" si="983">(K395+J395)/E395</f>
        <v>11</v>
      </c>
      <c r="M395" s="6">
        <f t="shared" ref="M395" si="984">L395*E395</f>
        <v>20361</v>
      </c>
    </row>
    <row r="396" spans="1:13">
      <c r="A396" s="11">
        <v>43955</v>
      </c>
      <c r="B396" s="3" t="s">
        <v>122</v>
      </c>
      <c r="C396" s="12" t="s">
        <v>18</v>
      </c>
      <c r="D396" s="12">
        <v>340</v>
      </c>
      <c r="E396" s="13">
        <v>1800</v>
      </c>
      <c r="F396" s="3" t="s">
        <v>13</v>
      </c>
      <c r="G396" s="14">
        <v>19.5</v>
      </c>
      <c r="H396" s="14">
        <v>22.1</v>
      </c>
      <c r="I396" s="14">
        <v>0</v>
      </c>
      <c r="J396" s="5">
        <f t="shared" ref="J396" si="985">(IF(F396="SELL",G396-H396,IF(F396="BUY",H396-G396)))*E396</f>
        <v>4680.0000000000027</v>
      </c>
      <c r="K396" s="14">
        <v>0</v>
      </c>
      <c r="L396" s="6">
        <f t="shared" ref="L396" si="986">(K396+J396)/E396</f>
        <v>2.6000000000000014</v>
      </c>
      <c r="M396" s="6">
        <f t="shared" ref="M396" si="987">L396*E396</f>
        <v>4680.0000000000027</v>
      </c>
    </row>
    <row r="397" spans="1:13">
      <c r="A397" s="11">
        <v>43955</v>
      </c>
      <c r="B397" s="3" t="s">
        <v>203</v>
      </c>
      <c r="C397" s="12" t="s">
        <v>19</v>
      </c>
      <c r="D397" s="12">
        <v>130</v>
      </c>
      <c r="E397" s="13">
        <v>6000</v>
      </c>
      <c r="F397" s="3" t="s">
        <v>13</v>
      </c>
      <c r="G397" s="14">
        <v>6.5</v>
      </c>
      <c r="H397" s="14">
        <v>6.75</v>
      </c>
      <c r="I397" s="14">
        <v>0</v>
      </c>
      <c r="J397" s="5">
        <f t="shared" ref="J397" si="988">(IF(F397="SELL",G397-H397,IF(F397="BUY",H397-G397)))*E397</f>
        <v>1500</v>
      </c>
      <c r="K397" s="14">
        <v>0</v>
      </c>
      <c r="L397" s="6">
        <f t="shared" ref="L397" si="989">(K397+J397)/E397</f>
        <v>0.25</v>
      </c>
      <c r="M397" s="6">
        <f t="shared" ref="M397" si="990">L397*E397</f>
        <v>1500</v>
      </c>
    </row>
    <row r="398" spans="1:13">
      <c r="A398" s="11">
        <v>43951</v>
      </c>
      <c r="B398" s="3" t="s">
        <v>161</v>
      </c>
      <c r="C398" s="12" t="s">
        <v>19</v>
      </c>
      <c r="D398" s="12">
        <v>31</v>
      </c>
      <c r="E398" s="13">
        <v>15700</v>
      </c>
      <c r="F398" s="3" t="s">
        <v>13</v>
      </c>
      <c r="G398" s="14">
        <v>0.4</v>
      </c>
      <c r="H398" s="14">
        <v>0.7</v>
      </c>
      <c r="I398" s="14">
        <v>1</v>
      </c>
      <c r="J398" s="5">
        <f t="shared" ref="J398" si="991">(IF(F398="SELL",G398-H398,IF(F398="BUY",H398-G398)))*E398</f>
        <v>4709.9999999999991</v>
      </c>
      <c r="K398" s="14">
        <f>E398*0.3</f>
        <v>4710</v>
      </c>
      <c r="L398" s="6">
        <f t="shared" ref="L398" si="992">(K398+J398)/E398</f>
        <v>0.6</v>
      </c>
      <c r="M398" s="6">
        <f t="shared" ref="M398" si="993">L398*E398</f>
        <v>9420</v>
      </c>
    </row>
    <row r="399" spans="1:13">
      <c r="A399" s="11">
        <v>43951</v>
      </c>
      <c r="B399" s="3" t="s">
        <v>197</v>
      </c>
      <c r="C399" s="12" t="s">
        <v>19</v>
      </c>
      <c r="D399" s="12">
        <v>47.5</v>
      </c>
      <c r="E399" s="13">
        <v>5400</v>
      </c>
      <c r="F399" s="3" t="s">
        <v>13</v>
      </c>
      <c r="G399" s="14">
        <v>2.5</v>
      </c>
      <c r="H399" s="14">
        <v>3</v>
      </c>
      <c r="I399" s="14">
        <v>0</v>
      </c>
      <c r="J399" s="5">
        <f t="shared" ref="J399" si="994">(IF(F399="SELL",G399-H399,IF(F399="BUY",H399-G399)))*E399</f>
        <v>2700</v>
      </c>
      <c r="K399" s="14">
        <v>0</v>
      </c>
      <c r="L399" s="6">
        <f t="shared" ref="L399" si="995">(K399+J399)/E399</f>
        <v>0.5</v>
      </c>
      <c r="M399" s="6">
        <f t="shared" ref="M399" si="996">L399*E399</f>
        <v>2700</v>
      </c>
    </row>
    <row r="400" spans="1:13">
      <c r="A400" s="11">
        <v>43950</v>
      </c>
      <c r="B400" s="3" t="s">
        <v>39</v>
      </c>
      <c r="C400" s="12" t="s">
        <v>19</v>
      </c>
      <c r="D400" s="12">
        <v>45</v>
      </c>
      <c r="E400" s="13">
        <v>8000</v>
      </c>
      <c r="F400" s="3" t="s">
        <v>13</v>
      </c>
      <c r="G400" s="14">
        <v>1.3</v>
      </c>
      <c r="H400" s="14">
        <v>2</v>
      </c>
      <c r="I400" s="14">
        <v>3</v>
      </c>
      <c r="J400" s="5">
        <f t="shared" ref="J400" si="997">(IF(F400="SELL",G400-H400,IF(F400="BUY",H400-G400)))*E400</f>
        <v>5600</v>
      </c>
      <c r="K400" s="14">
        <f>E400*1</f>
        <v>8000</v>
      </c>
      <c r="L400" s="6">
        <f t="shared" ref="L400" si="998">(K400+J400)/E400</f>
        <v>1.7</v>
      </c>
      <c r="M400" s="6">
        <f t="shared" ref="M400" si="999">L400*E400</f>
        <v>13600</v>
      </c>
    </row>
    <row r="401" spans="1:13">
      <c r="A401" s="11">
        <v>43950</v>
      </c>
      <c r="B401" s="3" t="s">
        <v>159</v>
      </c>
      <c r="C401" s="12" t="s">
        <v>19</v>
      </c>
      <c r="D401" s="12">
        <v>85</v>
      </c>
      <c r="E401" s="13">
        <v>5000</v>
      </c>
      <c r="F401" s="3" t="s">
        <v>13</v>
      </c>
      <c r="G401" s="14">
        <v>2.2999999999999998</v>
      </c>
      <c r="H401" s="14">
        <v>1.5</v>
      </c>
      <c r="I401" s="14">
        <v>0</v>
      </c>
      <c r="J401" s="5">
        <f t="shared" ref="J401" si="1000">(IF(F401="SELL",G401-H401,IF(F401="BUY",H401-G401)))*E401</f>
        <v>-3999.9999999999991</v>
      </c>
      <c r="K401" s="14">
        <v>0</v>
      </c>
      <c r="L401" s="6">
        <f t="shared" ref="L401" si="1001">(K401+J401)/E401</f>
        <v>-0.79999999999999982</v>
      </c>
      <c r="M401" s="6">
        <f t="shared" ref="M401" si="1002">L401*E401</f>
        <v>-3999.9999999999991</v>
      </c>
    </row>
    <row r="402" spans="1:13">
      <c r="A402" s="11">
        <v>43949</v>
      </c>
      <c r="B402" s="3" t="s">
        <v>167</v>
      </c>
      <c r="C402" s="12" t="s">
        <v>19</v>
      </c>
      <c r="D402" s="12">
        <v>67.5</v>
      </c>
      <c r="E402" s="13">
        <v>4100</v>
      </c>
      <c r="F402" s="3" t="s">
        <v>13</v>
      </c>
      <c r="G402" s="14">
        <v>2</v>
      </c>
      <c r="H402" s="14">
        <v>3</v>
      </c>
      <c r="I402" s="14">
        <v>0</v>
      </c>
      <c r="J402" s="5">
        <f t="shared" ref="J402" si="1003">(IF(F402="SELL",G402-H402,IF(F402="BUY",H402-G402)))*E402</f>
        <v>4100</v>
      </c>
      <c r="K402" s="14">
        <v>0</v>
      </c>
      <c r="L402" s="6">
        <f t="shared" ref="L402" si="1004">(K402+J402)/E402</f>
        <v>1</v>
      </c>
      <c r="M402" s="6">
        <f t="shared" ref="M402" si="1005">L402*E402</f>
        <v>4100</v>
      </c>
    </row>
    <row r="403" spans="1:13">
      <c r="A403" s="11">
        <v>43949</v>
      </c>
      <c r="B403" s="3" t="s">
        <v>224</v>
      </c>
      <c r="C403" s="12" t="s">
        <v>19</v>
      </c>
      <c r="D403" s="12">
        <v>140</v>
      </c>
      <c r="E403" s="13">
        <v>4000</v>
      </c>
      <c r="F403" s="3" t="s">
        <v>13</v>
      </c>
      <c r="G403" s="14">
        <v>5.2</v>
      </c>
      <c r="H403" s="14">
        <v>4</v>
      </c>
      <c r="I403" s="14">
        <v>0</v>
      </c>
      <c r="J403" s="5">
        <f t="shared" ref="J403" si="1006">(IF(F403="SELL",G403-H403,IF(F403="BUY",H403-G403)))*E403</f>
        <v>-4800.0000000000009</v>
      </c>
      <c r="K403" s="14">
        <v>0</v>
      </c>
      <c r="L403" s="6">
        <f t="shared" ref="L403" si="1007">(K403+J403)/E403</f>
        <v>-1.2000000000000002</v>
      </c>
      <c r="M403" s="6">
        <f t="shared" ref="M403" si="1008">L403*E403</f>
        <v>-4800.0000000000009</v>
      </c>
    </row>
    <row r="404" spans="1:13">
      <c r="A404" s="11">
        <v>43948</v>
      </c>
      <c r="B404" s="3" t="s">
        <v>218</v>
      </c>
      <c r="C404" s="12" t="s">
        <v>18</v>
      </c>
      <c r="D404" s="12">
        <v>380</v>
      </c>
      <c r="E404" s="13">
        <v>400</v>
      </c>
      <c r="F404" s="3" t="s">
        <v>13</v>
      </c>
      <c r="G404" s="14">
        <v>20</v>
      </c>
      <c r="H404" s="14">
        <v>9</v>
      </c>
      <c r="I404" s="14">
        <v>0</v>
      </c>
      <c r="J404" s="5">
        <f t="shared" ref="J404" si="1009">(IF(F404="SELL",G404-H404,IF(F404="BUY",H404-G404)))*E404</f>
        <v>-4400</v>
      </c>
      <c r="K404" s="14">
        <v>0</v>
      </c>
      <c r="L404" s="6">
        <f t="shared" ref="L404" si="1010">(K404+J404)/E404</f>
        <v>-11</v>
      </c>
      <c r="M404" s="6">
        <f t="shared" ref="M404" si="1011">L404*E404</f>
        <v>-4400</v>
      </c>
    </row>
    <row r="405" spans="1:13">
      <c r="A405" s="11">
        <v>43948</v>
      </c>
      <c r="B405" s="3" t="s">
        <v>203</v>
      </c>
      <c r="C405" s="12" t="s">
        <v>19</v>
      </c>
      <c r="D405" s="12">
        <v>120</v>
      </c>
      <c r="E405" s="13">
        <v>6000</v>
      </c>
      <c r="F405" s="3" t="s">
        <v>13</v>
      </c>
      <c r="G405" s="14">
        <v>4.5</v>
      </c>
      <c r="H405" s="14">
        <v>3.5</v>
      </c>
      <c r="I405" s="14">
        <v>0</v>
      </c>
      <c r="J405" s="5">
        <f t="shared" ref="J405" si="1012">(IF(F405="SELL",G405-H405,IF(F405="BUY",H405-G405)))*E405</f>
        <v>-6000</v>
      </c>
      <c r="K405" s="14">
        <v>0</v>
      </c>
      <c r="L405" s="6">
        <f t="shared" ref="L405" si="1013">(K405+J405)/E405</f>
        <v>-1</v>
      </c>
      <c r="M405" s="6">
        <f t="shared" ref="M405" si="1014">L405*E405</f>
        <v>-6000</v>
      </c>
    </row>
    <row r="406" spans="1:13">
      <c r="A406" s="11">
        <v>43945</v>
      </c>
      <c r="B406" s="3" t="s">
        <v>223</v>
      </c>
      <c r="C406" s="12" t="s">
        <v>19</v>
      </c>
      <c r="D406" s="12">
        <v>75</v>
      </c>
      <c r="E406" s="13">
        <v>6000</v>
      </c>
      <c r="F406" s="3" t="s">
        <v>13</v>
      </c>
      <c r="G406" s="14">
        <v>4.0999999999999996</v>
      </c>
      <c r="H406" s="14">
        <v>4.8</v>
      </c>
      <c r="I406" s="14">
        <v>0</v>
      </c>
      <c r="J406" s="5">
        <f t="shared" ref="J406" si="1015">(IF(F406="SELL",G406-H406,IF(F406="BUY",H406-G406)))*E406</f>
        <v>4200.0000000000009</v>
      </c>
      <c r="K406" s="14">
        <v>0</v>
      </c>
      <c r="L406" s="6">
        <f t="shared" ref="L406" si="1016">(K406+J406)/E406</f>
        <v>0.70000000000000018</v>
      </c>
      <c r="M406" s="6">
        <f t="shared" ref="M406" si="1017">L406*E406</f>
        <v>4200.0000000000009</v>
      </c>
    </row>
    <row r="407" spans="1:13">
      <c r="A407" s="11">
        <v>43945</v>
      </c>
      <c r="B407" s="3" t="s">
        <v>222</v>
      </c>
      <c r="C407" s="12" t="s">
        <v>18</v>
      </c>
      <c r="D407" s="12">
        <v>150</v>
      </c>
      <c r="E407" s="13">
        <v>2000</v>
      </c>
      <c r="F407" s="3" t="s">
        <v>13</v>
      </c>
      <c r="G407" s="14">
        <v>5</v>
      </c>
      <c r="H407" s="14">
        <v>7.5</v>
      </c>
      <c r="I407" s="14">
        <v>0</v>
      </c>
      <c r="J407" s="5">
        <f t="shared" ref="J407" si="1018">(IF(F407="SELL",G407-H407,IF(F407="BUY",H407-G407)))*E407</f>
        <v>5000</v>
      </c>
      <c r="K407" s="14">
        <v>0</v>
      </c>
      <c r="L407" s="6">
        <f t="shared" ref="L407" si="1019">(K407+J407)/E407</f>
        <v>2.5</v>
      </c>
      <c r="M407" s="6">
        <f t="shared" ref="M407" si="1020">L407*E407</f>
        <v>5000</v>
      </c>
    </row>
    <row r="408" spans="1:13">
      <c r="A408" s="11">
        <v>43944</v>
      </c>
      <c r="B408" s="3" t="s">
        <v>201</v>
      </c>
      <c r="C408" s="12" t="s">
        <v>19</v>
      </c>
      <c r="D408" s="12">
        <v>1180</v>
      </c>
      <c r="E408" s="13">
        <v>400</v>
      </c>
      <c r="F408" s="3" t="s">
        <v>13</v>
      </c>
      <c r="G408" s="14">
        <v>56</v>
      </c>
      <c r="H408" s="14">
        <v>70</v>
      </c>
      <c r="I408" s="14">
        <v>87</v>
      </c>
      <c r="J408" s="5">
        <f t="shared" ref="J408" si="1021">(IF(F408="SELL",G408-H408,IF(F408="BUY",H408-G408)))*E408</f>
        <v>5600</v>
      </c>
      <c r="K408" s="14">
        <f>E408*17</f>
        <v>6800</v>
      </c>
      <c r="L408" s="6">
        <f t="shared" ref="L408" si="1022">(K408+J408)/E408</f>
        <v>31</v>
      </c>
      <c r="M408" s="6">
        <f t="shared" ref="M408" si="1023">L408*E408</f>
        <v>12400</v>
      </c>
    </row>
    <row r="409" spans="1:13">
      <c r="A409" s="11">
        <v>43944</v>
      </c>
      <c r="B409" s="3" t="s">
        <v>121</v>
      </c>
      <c r="C409" s="12" t="s">
        <v>19</v>
      </c>
      <c r="D409" s="12">
        <v>1550</v>
      </c>
      <c r="E409" s="13">
        <v>500</v>
      </c>
      <c r="F409" s="3" t="s">
        <v>13</v>
      </c>
      <c r="G409" s="14">
        <v>55</v>
      </c>
      <c r="H409" s="14">
        <v>70</v>
      </c>
      <c r="I409" s="14">
        <v>0</v>
      </c>
      <c r="J409" s="5">
        <f t="shared" ref="J409" si="1024">(IF(F409="SELL",G409-H409,IF(F409="BUY",H409-G409)))*E409</f>
        <v>7500</v>
      </c>
      <c r="K409" s="14">
        <v>0</v>
      </c>
      <c r="L409" s="6">
        <f t="shared" ref="L409" si="1025">(K409+J409)/E409</f>
        <v>15</v>
      </c>
      <c r="M409" s="6">
        <f t="shared" ref="M409" si="1026">L409*E409</f>
        <v>7500</v>
      </c>
    </row>
    <row r="410" spans="1:13">
      <c r="A410" s="11">
        <v>43943</v>
      </c>
      <c r="B410" s="3" t="s">
        <v>199</v>
      </c>
      <c r="C410" s="12" t="s">
        <v>19</v>
      </c>
      <c r="D410" s="12">
        <v>1780</v>
      </c>
      <c r="E410" s="13">
        <v>600</v>
      </c>
      <c r="F410" s="3" t="s">
        <v>13</v>
      </c>
      <c r="G410" s="14">
        <v>50</v>
      </c>
      <c r="H410" s="14">
        <v>58</v>
      </c>
      <c r="I410" s="14">
        <v>68</v>
      </c>
      <c r="J410" s="5">
        <f t="shared" ref="J410" si="1027">(IF(F410="SELL",G410-H410,IF(F410="BUY",H410-G410)))*E410</f>
        <v>4800</v>
      </c>
      <c r="K410" s="14">
        <f>E410*10</f>
        <v>6000</v>
      </c>
      <c r="L410" s="6">
        <f t="shared" ref="L410" si="1028">(K410+J410)/E410</f>
        <v>18</v>
      </c>
      <c r="M410" s="6">
        <f t="shared" ref="M410" si="1029">L410*E410</f>
        <v>10800</v>
      </c>
    </row>
    <row r="411" spans="1:13">
      <c r="A411" s="11">
        <v>43943</v>
      </c>
      <c r="B411" s="3" t="s">
        <v>135</v>
      </c>
      <c r="C411" s="12" t="s">
        <v>19</v>
      </c>
      <c r="D411" s="12">
        <v>420</v>
      </c>
      <c r="E411" s="13">
        <v>1200</v>
      </c>
      <c r="F411" s="3" t="s">
        <v>13</v>
      </c>
      <c r="G411" s="14">
        <v>27.5</v>
      </c>
      <c r="H411" s="14">
        <v>33</v>
      </c>
      <c r="I411" s="14">
        <v>0</v>
      </c>
      <c r="J411" s="5">
        <f t="shared" ref="J411" si="1030">(IF(F411="SELL",G411-H411,IF(F411="BUY",H411-G411)))*E411</f>
        <v>6600</v>
      </c>
      <c r="K411" s="14">
        <v>0</v>
      </c>
      <c r="L411" s="6">
        <f t="shared" ref="L411" si="1031">(K411+J411)/E411</f>
        <v>5.5</v>
      </c>
      <c r="M411" s="6">
        <f t="shared" ref="M411" si="1032">L411*E411</f>
        <v>6600</v>
      </c>
    </row>
    <row r="412" spans="1:13">
      <c r="A412" s="11">
        <v>43943</v>
      </c>
      <c r="B412" s="3" t="s">
        <v>121</v>
      </c>
      <c r="C412" s="12" t="s">
        <v>19</v>
      </c>
      <c r="D412" s="12">
        <v>1550</v>
      </c>
      <c r="E412" s="13">
        <v>500</v>
      </c>
      <c r="F412" s="3" t="s">
        <v>13</v>
      </c>
      <c r="G412" s="14">
        <v>53</v>
      </c>
      <c r="H412" s="14">
        <v>39</v>
      </c>
      <c r="I412" s="14">
        <v>0</v>
      </c>
      <c r="J412" s="5">
        <f t="shared" ref="J412" si="1033">(IF(F412="SELL",G412-H412,IF(F412="BUY",H412-G412)))*E412</f>
        <v>-7000</v>
      </c>
      <c r="K412" s="14">
        <v>0</v>
      </c>
      <c r="L412" s="6">
        <f t="shared" ref="L412" si="1034">(K412+J412)/E412</f>
        <v>-14</v>
      </c>
      <c r="M412" s="6">
        <f t="shared" ref="M412" si="1035">L412*E412</f>
        <v>-7000</v>
      </c>
    </row>
    <row r="413" spans="1:13">
      <c r="A413" s="11">
        <v>43942</v>
      </c>
      <c r="B413" s="3" t="s">
        <v>162</v>
      </c>
      <c r="C413" s="12" t="s">
        <v>18</v>
      </c>
      <c r="D413" s="12">
        <v>25</v>
      </c>
      <c r="E413" s="13">
        <v>9000</v>
      </c>
      <c r="F413" s="3" t="s">
        <v>13</v>
      </c>
      <c r="G413" s="14">
        <v>1.7</v>
      </c>
      <c r="H413" s="14">
        <v>2</v>
      </c>
      <c r="I413" s="14">
        <v>0</v>
      </c>
      <c r="J413" s="5">
        <f t="shared" ref="J413" si="1036">(IF(F413="SELL",G413-H413,IF(F413="BUY",H413-G413)))*E413</f>
        <v>2700.0000000000005</v>
      </c>
      <c r="K413" s="14">
        <v>0</v>
      </c>
      <c r="L413" s="6">
        <f t="shared" ref="L413" si="1037">(K413+J413)/E413</f>
        <v>0.30000000000000004</v>
      </c>
      <c r="M413" s="6">
        <f t="shared" ref="M413" si="1038">L413*E413</f>
        <v>2700.0000000000005</v>
      </c>
    </row>
    <row r="414" spans="1:13">
      <c r="A414" s="11">
        <v>43942</v>
      </c>
      <c r="B414" s="3" t="s">
        <v>56</v>
      </c>
      <c r="C414" s="12" t="s">
        <v>18</v>
      </c>
      <c r="D414" s="12">
        <v>490</v>
      </c>
      <c r="E414" s="13">
        <v>1851</v>
      </c>
      <c r="F414" s="3" t="s">
        <v>13</v>
      </c>
      <c r="G414" s="14">
        <v>18</v>
      </c>
      <c r="H414" s="14">
        <v>20</v>
      </c>
      <c r="I414" s="14">
        <v>26</v>
      </c>
      <c r="J414" s="5">
        <f t="shared" ref="J414" si="1039">(IF(F414="SELL",G414-H414,IF(F414="BUY",H414-G414)))*E414</f>
        <v>3702</v>
      </c>
      <c r="K414" s="14">
        <f>E414*6</f>
        <v>11106</v>
      </c>
      <c r="L414" s="6">
        <f t="shared" ref="L414" si="1040">(K414+J414)/E414</f>
        <v>8</v>
      </c>
      <c r="M414" s="6">
        <f t="shared" ref="M414" si="1041">L414*E414</f>
        <v>14808</v>
      </c>
    </row>
    <row r="415" spans="1:13">
      <c r="A415" s="11">
        <v>43942</v>
      </c>
      <c r="B415" s="3" t="s">
        <v>192</v>
      </c>
      <c r="C415" s="12" t="s">
        <v>18</v>
      </c>
      <c r="D415" s="12">
        <v>2100</v>
      </c>
      <c r="E415" s="13">
        <v>250</v>
      </c>
      <c r="F415" s="3" t="s">
        <v>13</v>
      </c>
      <c r="G415" s="14">
        <v>131</v>
      </c>
      <c r="H415" s="14">
        <v>150</v>
      </c>
      <c r="I415" s="14">
        <v>0</v>
      </c>
      <c r="J415" s="5">
        <f t="shared" ref="J415" si="1042">(IF(F415="SELL",G415-H415,IF(F415="BUY",H415-G415)))*E415</f>
        <v>4750</v>
      </c>
      <c r="K415" s="14">
        <v>0</v>
      </c>
      <c r="L415" s="6">
        <f t="shared" ref="L415" si="1043">(K415+J415)/E415</f>
        <v>19</v>
      </c>
      <c r="M415" s="6">
        <f t="shared" ref="M415" si="1044">L415*E415</f>
        <v>4750</v>
      </c>
    </row>
    <row r="416" spans="1:13">
      <c r="A416" s="11">
        <v>43941</v>
      </c>
      <c r="B416" s="3" t="s">
        <v>139</v>
      </c>
      <c r="C416" s="12" t="s">
        <v>19</v>
      </c>
      <c r="D416" s="12">
        <v>660</v>
      </c>
      <c r="E416" s="13">
        <v>1200</v>
      </c>
      <c r="F416" s="3" t="s">
        <v>13</v>
      </c>
      <c r="G416" s="14">
        <v>25.8</v>
      </c>
      <c r="H416" s="14">
        <v>29.8</v>
      </c>
      <c r="I416" s="14">
        <v>0</v>
      </c>
      <c r="J416" s="5">
        <f t="shared" ref="J416" si="1045">(IF(F416="SELL",G416-H416,IF(F416="BUY",H416-G416)))*E416</f>
        <v>4800</v>
      </c>
      <c r="K416" s="14">
        <v>0</v>
      </c>
      <c r="L416" s="6">
        <f t="shared" ref="L416" si="1046">(K416+J416)/E416</f>
        <v>4</v>
      </c>
      <c r="M416" s="6">
        <f t="shared" ref="M416" si="1047">L416*E416</f>
        <v>4800</v>
      </c>
    </row>
    <row r="417" spans="1:13">
      <c r="A417" s="11">
        <v>43941</v>
      </c>
      <c r="B417" s="3" t="s">
        <v>122</v>
      </c>
      <c r="C417" s="12" t="s">
        <v>19</v>
      </c>
      <c r="D417" s="12">
        <v>380</v>
      </c>
      <c r="E417" s="13">
        <v>1800</v>
      </c>
      <c r="F417" s="3" t="s">
        <v>13</v>
      </c>
      <c r="G417" s="14">
        <v>13</v>
      </c>
      <c r="H417" s="14">
        <v>9.4499999999999993</v>
      </c>
      <c r="I417" s="14">
        <v>0</v>
      </c>
      <c r="J417" s="5">
        <f t="shared" ref="J417" si="1048">(IF(F417="SELL",G417-H417,IF(F417="BUY",H417-G417)))*E417</f>
        <v>-6390.0000000000009</v>
      </c>
      <c r="K417" s="14">
        <v>0</v>
      </c>
      <c r="L417" s="6">
        <f t="shared" ref="L417" si="1049">(K417+J417)/E417</f>
        <v>-3.5500000000000007</v>
      </c>
      <c r="M417" s="6">
        <f t="shared" ref="M417" si="1050">L417*E417</f>
        <v>-6390.0000000000009</v>
      </c>
    </row>
    <row r="418" spans="1:13">
      <c r="A418" s="11">
        <v>43938</v>
      </c>
      <c r="B418" s="3" t="s">
        <v>192</v>
      </c>
      <c r="C418" s="12" t="s">
        <v>18</v>
      </c>
      <c r="D418" s="12">
        <v>2100</v>
      </c>
      <c r="E418" s="13">
        <v>250</v>
      </c>
      <c r="F418" s="3" t="s">
        <v>13</v>
      </c>
      <c r="G418" s="14">
        <v>95</v>
      </c>
      <c r="H418" s="14">
        <v>105.85</v>
      </c>
      <c r="I418" s="14">
        <v>0</v>
      </c>
      <c r="J418" s="5">
        <f t="shared" ref="J418:J419" si="1051">(IF(F418="SELL",G418-H418,IF(F418="BUY",H418-G418)))*E418</f>
        <v>2712.4999999999986</v>
      </c>
      <c r="K418" s="14">
        <v>0</v>
      </c>
      <c r="L418" s="6">
        <f t="shared" ref="L418:L419" si="1052">(K418+J418)/E418</f>
        <v>10.849999999999994</v>
      </c>
      <c r="M418" s="6">
        <f t="shared" ref="M418:M419" si="1053">L418*E418</f>
        <v>2712.4999999999986</v>
      </c>
    </row>
    <row r="419" spans="1:13">
      <c r="A419" s="11">
        <v>43937</v>
      </c>
      <c r="B419" s="3" t="s">
        <v>217</v>
      </c>
      <c r="C419" s="12" t="s">
        <v>19</v>
      </c>
      <c r="D419" s="12">
        <v>200</v>
      </c>
      <c r="E419" s="13">
        <v>1200</v>
      </c>
      <c r="F419" s="3" t="s">
        <v>13</v>
      </c>
      <c r="G419" s="14">
        <v>22.5</v>
      </c>
      <c r="H419" s="14">
        <v>26</v>
      </c>
      <c r="I419" s="14">
        <v>29</v>
      </c>
      <c r="J419" s="5">
        <f t="shared" si="1051"/>
        <v>4200</v>
      </c>
      <c r="K419" s="14">
        <f>E419*3</f>
        <v>3600</v>
      </c>
      <c r="L419" s="6">
        <f t="shared" si="1052"/>
        <v>6.5</v>
      </c>
      <c r="M419" s="6">
        <f t="shared" si="1053"/>
        <v>7800</v>
      </c>
    </row>
    <row r="420" spans="1:13">
      <c r="A420" s="11">
        <v>43937</v>
      </c>
      <c r="B420" s="3" t="s">
        <v>121</v>
      </c>
      <c r="C420" s="12" t="s">
        <v>19</v>
      </c>
      <c r="D420" s="12">
        <v>1500</v>
      </c>
      <c r="E420" s="13">
        <v>500</v>
      </c>
      <c r="F420" s="3" t="s">
        <v>13</v>
      </c>
      <c r="G420" s="14">
        <v>65</v>
      </c>
      <c r="H420" s="14">
        <v>74</v>
      </c>
      <c r="I420" s="14">
        <v>0</v>
      </c>
      <c r="J420" s="5">
        <f t="shared" ref="J420" si="1054">(IF(F420="SELL",G420-H420,IF(F420="BUY",H420-G420)))*E420</f>
        <v>4500</v>
      </c>
      <c r="K420" s="14">
        <v>0</v>
      </c>
      <c r="L420" s="6">
        <f t="shared" ref="L420" si="1055">(K420+J420)/E420</f>
        <v>9</v>
      </c>
      <c r="M420" s="6">
        <f t="shared" ref="M420" si="1056">L420*E420</f>
        <v>4500</v>
      </c>
    </row>
    <row r="421" spans="1:13">
      <c r="A421" s="11">
        <v>43937</v>
      </c>
      <c r="B421" s="3" t="s">
        <v>196</v>
      </c>
      <c r="C421" s="12" t="s">
        <v>19</v>
      </c>
      <c r="D421" s="12">
        <v>270</v>
      </c>
      <c r="E421" s="13">
        <v>2500</v>
      </c>
      <c r="F421" s="3" t="s">
        <v>13</v>
      </c>
      <c r="G421" s="14">
        <v>15</v>
      </c>
      <c r="H421" s="14">
        <v>12.5</v>
      </c>
      <c r="I421" s="14">
        <v>0</v>
      </c>
      <c r="J421" s="5">
        <f t="shared" ref="J421" si="1057">(IF(F421="SELL",G421-H421,IF(F421="BUY",H421-G421)))*E421</f>
        <v>-6250</v>
      </c>
      <c r="K421" s="14">
        <v>0</v>
      </c>
      <c r="L421" s="6">
        <f t="shared" ref="L421" si="1058">(K421+J421)/E421</f>
        <v>-2.5</v>
      </c>
      <c r="M421" s="6">
        <f t="shared" ref="M421" si="1059">L421*E421</f>
        <v>-6250</v>
      </c>
    </row>
    <row r="422" spans="1:13">
      <c r="A422" s="11">
        <v>43936</v>
      </c>
      <c r="B422" s="3" t="s">
        <v>221</v>
      </c>
      <c r="C422" s="12" t="s">
        <v>18</v>
      </c>
      <c r="D422" s="12">
        <v>280</v>
      </c>
      <c r="E422" s="13">
        <v>1350</v>
      </c>
      <c r="F422" s="3" t="s">
        <v>13</v>
      </c>
      <c r="G422" s="14">
        <v>20</v>
      </c>
      <c r="H422" s="14">
        <v>23.6</v>
      </c>
      <c r="I422" s="14">
        <v>0</v>
      </c>
      <c r="J422" s="5">
        <f t="shared" ref="J422" si="1060">(IF(F422="SELL",G422-H422,IF(F422="BUY",H422-G422)))*E422</f>
        <v>4860.0000000000018</v>
      </c>
      <c r="K422" s="14">
        <v>0</v>
      </c>
      <c r="L422" s="6">
        <f t="shared" ref="L422" si="1061">(K422+J422)/E422</f>
        <v>3.6000000000000014</v>
      </c>
      <c r="M422" s="6">
        <f t="shared" ref="M422" si="1062">L422*E422</f>
        <v>4860.0000000000018</v>
      </c>
    </row>
    <row r="423" spans="1:13">
      <c r="A423" s="11">
        <v>43936</v>
      </c>
      <c r="B423" s="3" t="s">
        <v>133</v>
      </c>
      <c r="C423" s="12" t="s">
        <v>18</v>
      </c>
      <c r="D423" s="12">
        <v>2100</v>
      </c>
      <c r="E423" s="13">
        <v>250</v>
      </c>
      <c r="F423" s="3" t="s">
        <v>13</v>
      </c>
      <c r="G423" s="14">
        <v>144</v>
      </c>
      <c r="H423" s="14">
        <v>160</v>
      </c>
      <c r="I423" s="14">
        <v>0</v>
      </c>
      <c r="J423" s="5">
        <f t="shared" ref="J423" si="1063">(IF(F423="SELL",G423-H423,IF(F423="BUY",H423-G423)))*E423</f>
        <v>4000</v>
      </c>
      <c r="K423" s="14">
        <v>0</v>
      </c>
      <c r="L423" s="6">
        <f t="shared" ref="L423" si="1064">(K423+J423)/E423</f>
        <v>16</v>
      </c>
      <c r="M423" s="6">
        <f t="shared" ref="M423" si="1065">L423*E423</f>
        <v>4000</v>
      </c>
    </row>
    <row r="424" spans="1:13">
      <c r="A424" s="11">
        <v>43936</v>
      </c>
      <c r="B424" s="3" t="s">
        <v>210</v>
      </c>
      <c r="C424" s="12" t="s">
        <v>19</v>
      </c>
      <c r="D424" s="12">
        <v>800</v>
      </c>
      <c r="E424" s="13">
        <v>1100</v>
      </c>
      <c r="F424" s="3" t="s">
        <v>13</v>
      </c>
      <c r="G424" s="14">
        <v>38.5</v>
      </c>
      <c r="H424" s="14">
        <v>32</v>
      </c>
      <c r="I424" s="14">
        <v>0</v>
      </c>
      <c r="J424" s="5">
        <f t="shared" ref="J424" si="1066">(IF(F424="SELL",G424-H424,IF(F424="BUY",H424-G424)))*E424</f>
        <v>-7150</v>
      </c>
      <c r="K424" s="14">
        <v>0</v>
      </c>
      <c r="L424" s="6">
        <f t="shared" ref="L424" si="1067">(K424+J424)/E424</f>
        <v>-6.5</v>
      </c>
      <c r="M424" s="6">
        <f t="shared" ref="M424" si="1068">L424*E424</f>
        <v>-7150</v>
      </c>
    </row>
    <row r="425" spans="1:13">
      <c r="A425" s="11">
        <v>43903</v>
      </c>
      <c r="B425" s="3" t="s">
        <v>175</v>
      </c>
      <c r="C425" s="12" t="s">
        <v>19</v>
      </c>
      <c r="D425" s="12">
        <v>560</v>
      </c>
      <c r="E425" s="13">
        <v>1000</v>
      </c>
      <c r="F425" s="3" t="s">
        <v>13</v>
      </c>
      <c r="G425" s="14">
        <v>23</v>
      </c>
      <c r="H425" s="14">
        <v>28.25</v>
      </c>
      <c r="I425" s="14">
        <v>0</v>
      </c>
      <c r="J425" s="5">
        <f t="shared" ref="J425" si="1069">(IF(F425="SELL",G425-H425,IF(F425="BUY",H425-G425)))*E425</f>
        <v>5250</v>
      </c>
      <c r="K425" s="14">
        <v>0</v>
      </c>
      <c r="L425" s="6">
        <f t="shared" ref="L425" si="1070">(K425+J425)/E425</f>
        <v>5.25</v>
      </c>
      <c r="M425" s="6">
        <f t="shared" ref="M425" si="1071">L425*E425</f>
        <v>5250</v>
      </c>
    </row>
    <row r="426" spans="1:13">
      <c r="A426" s="11">
        <v>43903</v>
      </c>
      <c r="B426" s="3" t="s">
        <v>202</v>
      </c>
      <c r="C426" s="12" t="s">
        <v>19</v>
      </c>
      <c r="D426" s="12">
        <v>95</v>
      </c>
      <c r="E426" s="13">
        <v>6000</v>
      </c>
      <c r="F426" s="3" t="s">
        <v>13</v>
      </c>
      <c r="G426" s="14">
        <v>2.2999999999999998</v>
      </c>
      <c r="H426" s="14">
        <v>2</v>
      </c>
      <c r="I426" s="14">
        <v>0</v>
      </c>
      <c r="J426" s="5">
        <f t="shared" ref="J426" si="1072">(IF(F426="SELL",G426-H426,IF(F426="BUY",H426-G426)))*E426</f>
        <v>-1799.9999999999989</v>
      </c>
      <c r="K426" s="14">
        <v>0</v>
      </c>
      <c r="L426" s="6">
        <f t="shared" ref="L426" si="1073">(K426+J426)/E426</f>
        <v>-0.29999999999999982</v>
      </c>
      <c r="M426" s="6">
        <f t="shared" ref="M426" si="1074">L426*E426</f>
        <v>-1799.9999999999989</v>
      </c>
    </row>
    <row r="427" spans="1:13">
      <c r="A427" s="11">
        <v>43930</v>
      </c>
      <c r="B427" s="3" t="s">
        <v>153</v>
      </c>
      <c r="C427" s="12" t="s">
        <v>18</v>
      </c>
      <c r="D427" s="12">
        <v>180</v>
      </c>
      <c r="E427" s="13">
        <v>3000</v>
      </c>
      <c r="F427" s="3" t="s">
        <v>13</v>
      </c>
      <c r="G427" s="14">
        <v>12</v>
      </c>
      <c r="H427" s="14">
        <v>11</v>
      </c>
      <c r="I427" s="14">
        <v>0</v>
      </c>
      <c r="J427" s="5">
        <f t="shared" ref="J427" si="1075">(IF(F427="SELL",G427-H427,IF(F427="BUY",H427-G427)))*E427</f>
        <v>-3000</v>
      </c>
      <c r="K427" s="14">
        <v>0</v>
      </c>
      <c r="L427" s="6">
        <f t="shared" ref="L427" si="1076">(K427+J427)/E427</f>
        <v>-1</v>
      </c>
      <c r="M427" s="6">
        <f t="shared" ref="M427" si="1077">L427*E427</f>
        <v>-3000</v>
      </c>
    </row>
    <row r="428" spans="1:13">
      <c r="A428" s="11">
        <v>43930</v>
      </c>
      <c r="B428" s="3" t="s">
        <v>141</v>
      </c>
      <c r="C428" s="12" t="s">
        <v>18</v>
      </c>
      <c r="D428" s="12">
        <v>320</v>
      </c>
      <c r="E428" s="13">
        <v>1375</v>
      </c>
      <c r="F428" s="3" t="s">
        <v>13</v>
      </c>
      <c r="G428" s="14">
        <v>23</v>
      </c>
      <c r="H428" s="14">
        <v>19</v>
      </c>
      <c r="I428" s="14">
        <v>0</v>
      </c>
      <c r="J428" s="5">
        <f t="shared" ref="J428" si="1078">(IF(F428="SELL",G428-H428,IF(F428="BUY",H428-G428)))*E428</f>
        <v>-5500</v>
      </c>
      <c r="K428" s="14">
        <v>0</v>
      </c>
      <c r="L428" s="6">
        <f t="shared" ref="L428" si="1079">(K428+J428)/E428</f>
        <v>-4</v>
      </c>
      <c r="M428" s="6">
        <f t="shared" ref="M428" si="1080">L428*E428</f>
        <v>-5500</v>
      </c>
    </row>
    <row r="429" spans="1:13">
      <c r="A429" s="11">
        <v>43929</v>
      </c>
      <c r="B429" s="3" t="s">
        <v>135</v>
      </c>
      <c r="C429" s="12" t="s">
        <v>19</v>
      </c>
      <c r="D429" s="12">
        <v>460</v>
      </c>
      <c r="E429" s="13">
        <v>1200</v>
      </c>
      <c r="F429" s="3" t="s">
        <v>13</v>
      </c>
      <c r="G429" s="14">
        <v>22.5</v>
      </c>
      <c r="H429" s="14">
        <v>26</v>
      </c>
      <c r="I429" s="14">
        <v>0</v>
      </c>
      <c r="J429" s="5">
        <f t="shared" ref="J429" si="1081">(IF(F429="SELL",G429-H429,IF(F429="BUY",H429-G429)))*E429</f>
        <v>4200</v>
      </c>
      <c r="K429" s="14">
        <v>0</v>
      </c>
      <c r="L429" s="6">
        <f t="shared" ref="L429" si="1082">(K429+J429)/E429</f>
        <v>3.5</v>
      </c>
      <c r="M429" s="6">
        <f t="shared" ref="M429" si="1083">L429*E429</f>
        <v>4200</v>
      </c>
    </row>
    <row r="430" spans="1:13">
      <c r="A430" s="11">
        <v>43929</v>
      </c>
      <c r="B430" s="3" t="s">
        <v>153</v>
      </c>
      <c r="C430" s="12" t="s">
        <v>19</v>
      </c>
      <c r="D430" s="12">
        <v>200</v>
      </c>
      <c r="E430" s="13">
        <v>3000</v>
      </c>
      <c r="F430" s="3" t="s">
        <v>13</v>
      </c>
      <c r="G430" s="14">
        <v>10</v>
      </c>
      <c r="H430" s="14">
        <v>12</v>
      </c>
      <c r="I430" s="14">
        <v>0</v>
      </c>
      <c r="J430" s="5">
        <f t="shared" ref="J430" si="1084">(IF(F430="SELL",G430-H430,IF(F430="BUY",H430-G430)))*E430</f>
        <v>6000</v>
      </c>
      <c r="K430" s="14">
        <v>0</v>
      </c>
      <c r="L430" s="6">
        <f t="shared" ref="L430" si="1085">(K430+J430)/E430</f>
        <v>2</v>
      </c>
      <c r="M430" s="6">
        <f t="shared" ref="M430" si="1086">L430*E430</f>
        <v>6000</v>
      </c>
    </row>
    <row r="431" spans="1:13">
      <c r="A431" s="11">
        <v>43928</v>
      </c>
      <c r="B431" s="3" t="s">
        <v>122</v>
      </c>
      <c r="C431" s="12" t="s">
        <v>19</v>
      </c>
      <c r="D431" s="12">
        <v>340</v>
      </c>
      <c r="E431" s="13">
        <v>1800</v>
      </c>
      <c r="F431" s="3" t="s">
        <v>13</v>
      </c>
      <c r="G431" s="14">
        <v>21.9</v>
      </c>
      <c r="H431" s="14">
        <v>24.8</v>
      </c>
      <c r="I431" s="14">
        <v>30</v>
      </c>
      <c r="J431" s="5">
        <f t="shared" ref="J431" si="1087">(IF(F431="SELL",G431-H431,IF(F431="BUY",H431-G431)))*E431</f>
        <v>5220.0000000000036</v>
      </c>
      <c r="K431" s="14">
        <f>E431*5.2</f>
        <v>9360</v>
      </c>
      <c r="L431" s="6">
        <f t="shared" ref="L431" si="1088">(K431+J431)/E431</f>
        <v>8.1000000000000014</v>
      </c>
      <c r="M431" s="6">
        <f t="shared" ref="M431" si="1089">L431*E431</f>
        <v>14580.000000000002</v>
      </c>
    </row>
    <row r="432" spans="1:13">
      <c r="A432" s="11">
        <v>43924</v>
      </c>
      <c r="B432" s="3" t="s">
        <v>122</v>
      </c>
      <c r="C432" s="12" t="s">
        <v>19</v>
      </c>
      <c r="D432" s="12">
        <v>320</v>
      </c>
      <c r="E432" s="13">
        <v>1800</v>
      </c>
      <c r="F432" s="3" t="s">
        <v>13</v>
      </c>
      <c r="G432" s="14">
        <v>22.5</v>
      </c>
      <c r="H432" s="14">
        <v>25</v>
      </c>
      <c r="I432" s="14">
        <v>30</v>
      </c>
      <c r="J432" s="5">
        <f t="shared" ref="J432" si="1090">(IF(F432="SELL",G432-H432,IF(F432="BUY",H432-G432)))*E432</f>
        <v>4500</v>
      </c>
      <c r="K432" s="14">
        <f>E432*5</f>
        <v>9000</v>
      </c>
      <c r="L432" s="6">
        <f t="shared" ref="L432" si="1091">(K432+J432)/E432</f>
        <v>7.5</v>
      </c>
      <c r="M432" s="6">
        <f t="shared" ref="M432" si="1092">L432*E432</f>
        <v>13500</v>
      </c>
    </row>
    <row r="433" spans="1:13">
      <c r="A433" s="11">
        <v>43924</v>
      </c>
      <c r="B433" s="3" t="s">
        <v>175</v>
      </c>
      <c r="C433" s="12" t="s">
        <v>19</v>
      </c>
      <c r="D433" s="12">
        <v>420</v>
      </c>
      <c r="E433" s="13">
        <v>1000</v>
      </c>
      <c r="F433" s="3" t="s">
        <v>13</v>
      </c>
      <c r="G433" s="14">
        <v>29</v>
      </c>
      <c r="H433" s="14">
        <v>34</v>
      </c>
      <c r="I433" s="14">
        <v>0</v>
      </c>
      <c r="J433" s="5">
        <f t="shared" ref="J433" si="1093">(IF(F433="SELL",G433-H433,IF(F433="BUY",H433-G433)))*E433</f>
        <v>5000</v>
      </c>
      <c r="K433" s="14">
        <v>0</v>
      </c>
      <c r="L433" s="6">
        <f t="shared" ref="L433" si="1094">(K433+J433)/E433</f>
        <v>5</v>
      </c>
      <c r="M433" s="6">
        <f t="shared" ref="M433" si="1095">L433*E433</f>
        <v>5000</v>
      </c>
    </row>
    <row r="434" spans="1:13">
      <c r="A434" s="11">
        <v>43922</v>
      </c>
      <c r="B434" s="3" t="s">
        <v>176</v>
      </c>
      <c r="C434" s="12" t="s">
        <v>19</v>
      </c>
      <c r="D434" s="12">
        <v>80</v>
      </c>
      <c r="E434" s="13">
        <v>5334</v>
      </c>
      <c r="F434" s="3" t="s">
        <v>13</v>
      </c>
      <c r="G434" s="14">
        <v>5.8</v>
      </c>
      <c r="H434" s="14">
        <v>4.5999999999999996</v>
      </c>
      <c r="I434" s="14">
        <v>0</v>
      </c>
      <c r="J434" s="5">
        <f t="shared" ref="J434" si="1096">(IF(F434="SELL",G434-H434,IF(F434="BUY",H434-G434)))*E434</f>
        <v>-6400.8000000000011</v>
      </c>
      <c r="K434" s="14">
        <v>0</v>
      </c>
      <c r="L434" s="6">
        <f t="shared" ref="L434" si="1097">(K434+J434)/E434</f>
        <v>-1.2000000000000002</v>
      </c>
      <c r="M434" s="6">
        <f t="shared" ref="M434" si="1098">L434*E434</f>
        <v>-6400.8000000000011</v>
      </c>
    </row>
    <row r="435" spans="1:13">
      <c r="A435" s="11">
        <v>43921</v>
      </c>
      <c r="B435" s="3" t="s">
        <v>220</v>
      </c>
      <c r="C435" s="12" t="s">
        <v>19</v>
      </c>
      <c r="D435" s="12">
        <v>165</v>
      </c>
      <c r="E435" s="13">
        <v>2400</v>
      </c>
      <c r="F435" s="3" t="s">
        <v>13</v>
      </c>
      <c r="G435" s="14">
        <v>13</v>
      </c>
      <c r="H435" s="14">
        <v>15</v>
      </c>
      <c r="I435" s="14">
        <v>16.399999999999999</v>
      </c>
      <c r="J435" s="5">
        <f t="shared" ref="J435" si="1099">(IF(F435="SELL",G435-H435,IF(F435="BUY",H435-G435)))*E435</f>
        <v>4800</v>
      </c>
      <c r="K435" s="14">
        <f>E435*1.4</f>
        <v>3360</v>
      </c>
      <c r="L435" s="6">
        <f t="shared" ref="L435" si="1100">(K435+J435)/E435</f>
        <v>3.4</v>
      </c>
      <c r="M435" s="6">
        <f t="shared" ref="M435" si="1101">L435*E435</f>
        <v>8160</v>
      </c>
    </row>
    <row r="436" spans="1:13">
      <c r="A436" s="11">
        <v>43921</v>
      </c>
      <c r="B436" s="3" t="s">
        <v>167</v>
      </c>
      <c r="C436" s="12" t="s">
        <v>19</v>
      </c>
      <c r="D436" s="12">
        <v>65</v>
      </c>
      <c r="E436" s="13">
        <v>4100</v>
      </c>
      <c r="F436" s="3" t="s">
        <v>13</v>
      </c>
      <c r="G436" s="14">
        <v>8</v>
      </c>
      <c r="H436" s="14">
        <v>9</v>
      </c>
      <c r="I436" s="14">
        <v>0</v>
      </c>
      <c r="J436" s="5">
        <f t="shared" ref="J436" si="1102">(IF(F436="SELL",G436-H436,IF(F436="BUY",H436-G436)))*E436</f>
        <v>4100</v>
      </c>
      <c r="K436" s="14">
        <v>0</v>
      </c>
      <c r="L436" s="6">
        <f t="shared" ref="L436" si="1103">(K436+J436)/E436</f>
        <v>1</v>
      </c>
      <c r="M436" s="6">
        <f t="shared" ref="M436" si="1104">L436*E436</f>
        <v>4100</v>
      </c>
    </row>
    <row r="437" spans="1:13">
      <c r="A437" s="11">
        <v>43920</v>
      </c>
      <c r="B437" s="3" t="s">
        <v>218</v>
      </c>
      <c r="C437" s="12" t="s">
        <v>19</v>
      </c>
      <c r="D437" s="12">
        <v>450</v>
      </c>
      <c r="E437" s="13">
        <v>400</v>
      </c>
      <c r="F437" s="3" t="s">
        <v>13</v>
      </c>
      <c r="G437" s="14">
        <v>90</v>
      </c>
      <c r="H437" s="14">
        <v>105</v>
      </c>
      <c r="I437" s="14">
        <v>0</v>
      </c>
      <c r="J437" s="5">
        <f t="shared" ref="J437" si="1105">(IF(F437="SELL",G437-H437,IF(F437="BUY",H437-G437)))*E437</f>
        <v>6000</v>
      </c>
      <c r="K437" s="14">
        <v>0</v>
      </c>
      <c r="L437" s="6">
        <f t="shared" ref="L437" si="1106">(K437+J437)/E437</f>
        <v>15</v>
      </c>
      <c r="M437" s="6">
        <f t="shared" ref="M437" si="1107">L437*E437</f>
        <v>6000</v>
      </c>
    </row>
    <row r="438" spans="1:13">
      <c r="A438" s="11">
        <v>43917</v>
      </c>
      <c r="B438" s="3" t="s">
        <v>219</v>
      </c>
      <c r="C438" s="12" t="s">
        <v>18</v>
      </c>
      <c r="D438" s="12">
        <v>800</v>
      </c>
      <c r="E438" s="13">
        <v>500</v>
      </c>
      <c r="F438" s="3" t="s">
        <v>13</v>
      </c>
      <c r="G438" s="14">
        <v>50</v>
      </c>
      <c r="H438" s="14">
        <v>60.85</v>
      </c>
      <c r="I438" s="14">
        <v>0</v>
      </c>
      <c r="J438" s="5">
        <f t="shared" ref="J438" si="1108">(IF(F438="SELL",G438-H438,IF(F438="BUY",H438-G438)))*E438</f>
        <v>5425.0000000000009</v>
      </c>
      <c r="K438" s="14">
        <v>0</v>
      </c>
      <c r="L438" s="6">
        <f t="shared" ref="L438" si="1109">(K438+J438)/E438</f>
        <v>10.850000000000001</v>
      </c>
      <c r="M438" s="6">
        <f t="shared" ref="M438" si="1110">L438*E438</f>
        <v>5425.0000000000009</v>
      </c>
    </row>
    <row r="439" spans="1:13">
      <c r="A439" s="11">
        <v>43916</v>
      </c>
      <c r="B439" s="3" t="s">
        <v>219</v>
      </c>
      <c r="C439" s="12" t="s">
        <v>19</v>
      </c>
      <c r="D439" s="12">
        <v>860</v>
      </c>
      <c r="E439" s="13">
        <v>500</v>
      </c>
      <c r="F439" s="3" t="s">
        <v>13</v>
      </c>
      <c r="G439" s="14">
        <v>30</v>
      </c>
      <c r="H439" s="14">
        <v>50</v>
      </c>
      <c r="I439" s="14">
        <v>80</v>
      </c>
      <c r="J439" s="5">
        <f t="shared" ref="J439" si="1111">(IF(F439="SELL",G439-H439,IF(F439="BUY",H439-G439)))*E439</f>
        <v>10000</v>
      </c>
      <c r="K439" s="14">
        <f>E439*30</f>
        <v>15000</v>
      </c>
      <c r="L439" s="6">
        <f t="shared" ref="L439" si="1112">(K439+J439)/E439</f>
        <v>50</v>
      </c>
      <c r="M439" s="6">
        <f t="shared" ref="M439" si="1113">L439*E439</f>
        <v>25000</v>
      </c>
    </row>
    <row r="440" spans="1:13">
      <c r="A440" s="11">
        <v>43915</v>
      </c>
      <c r="B440" s="3" t="s">
        <v>219</v>
      </c>
      <c r="C440" s="12" t="s">
        <v>19</v>
      </c>
      <c r="D440" s="12">
        <v>840</v>
      </c>
      <c r="E440" s="13">
        <v>500</v>
      </c>
      <c r="F440" s="3" t="s">
        <v>13</v>
      </c>
      <c r="G440" s="14">
        <v>14</v>
      </c>
      <c r="H440" s="14">
        <v>25</v>
      </c>
      <c r="I440" s="14">
        <v>31.95</v>
      </c>
      <c r="J440" s="5">
        <f t="shared" ref="J440" si="1114">(IF(F440="SELL",G440-H440,IF(F440="BUY",H440-G440)))*E440</f>
        <v>5500</v>
      </c>
      <c r="K440" s="14">
        <f>E440*6.95</f>
        <v>3475</v>
      </c>
      <c r="L440" s="6">
        <f t="shared" ref="L440" si="1115">(K440+J440)/E440</f>
        <v>17.95</v>
      </c>
      <c r="M440" s="6">
        <f t="shared" ref="M440" si="1116">L440*E440</f>
        <v>8975</v>
      </c>
    </row>
    <row r="441" spans="1:13">
      <c r="A441" s="11">
        <v>43914</v>
      </c>
      <c r="B441" s="3" t="s">
        <v>218</v>
      </c>
      <c r="C441" s="12" t="s">
        <v>18</v>
      </c>
      <c r="D441" s="12">
        <v>250</v>
      </c>
      <c r="E441" s="13">
        <v>400</v>
      </c>
      <c r="F441" s="3" t="s">
        <v>13</v>
      </c>
      <c r="G441" s="14">
        <v>59</v>
      </c>
      <c r="H441" s="14">
        <v>48</v>
      </c>
      <c r="I441" s="14">
        <v>0</v>
      </c>
      <c r="J441" s="5">
        <f t="shared" ref="J441" si="1117">(IF(F441="SELL",G441-H441,IF(F441="BUY",H441-G441)))*E441</f>
        <v>-4400</v>
      </c>
      <c r="K441" s="14">
        <v>0</v>
      </c>
      <c r="L441" s="6">
        <f t="shared" ref="L441" si="1118">(K441+J441)/E441</f>
        <v>-11</v>
      </c>
      <c r="M441" s="6">
        <f t="shared" ref="M441" si="1119">L441*E441</f>
        <v>-4400</v>
      </c>
    </row>
    <row r="442" spans="1:13">
      <c r="A442" s="11">
        <v>43913</v>
      </c>
      <c r="B442" s="3" t="s">
        <v>182</v>
      </c>
      <c r="C442" s="12" t="s">
        <v>18</v>
      </c>
      <c r="D442" s="12">
        <v>160</v>
      </c>
      <c r="E442" s="13">
        <v>1500</v>
      </c>
      <c r="F442" s="3" t="s">
        <v>13</v>
      </c>
      <c r="G442" s="14">
        <v>25</v>
      </c>
      <c r="H442" s="14">
        <v>20</v>
      </c>
      <c r="I442" s="14">
        <v>0</v>
      </c>
      <c r="J442" s="5">
        <f t="shared" ref="J442" si="1120">(IF(F442="SELL",G442-H442,IF(F442="BUY",H442-G442)))*E442</f>
        <v>-7500</v>
      </c>
      <c r="K442" s="14">
        <v>0</v>
      </c>
      <c r="L442" s="6">
        <f t="shared" ref="L442" si="1121">(K442+J442)/E442</f>
        <v>-5</v>
      </c>
      <c r="M442" s="6">
        <f t="shared" ref="M442" si="1122">L442*E442</f>
        <v>-7500</v>
      </c>
    </row>
    <row r="443" spans="1:13">
      <c r="A443" s="11">
        <v>43910</v>
      </c>
      <c r="B443" s="3" t="s">
        <v>133</v>
      </c>
      <c r="C443" s="12" t="s">
        <v>19</v>
      </c>
      <c r="D443" s="12">
        <v>3000</v>
      </c>
      <c r="E443" s="13">
        <v>250</v>
      </c>
      <c r="F443" s="3" t="s">
        <v>13</v>
      </c>
      <c r="G443" s="14">
        <v>155</v>
      </c>
      <c r="H443" s="14">
        <v>175</v>
      </c>
      <c r="I443" s="14">
        <v>230</v>
      </c>
      <c r="J443" s="5">
        <f t="shared" ref="J443" si="1123">(IF(F443="SELL",G443-H443,IF(F443="BUY",H443-G443)))*E443</f>
        <v>5000</v>
      </c>
      <c r="K443" s="14">
        <f>E443*55</f>
        <v>13750</v>
      </c>
      <c r="L443" s="6">
        <f t="shared" ref="L443" si="1124">(K443+J443)/E443</f>
        <v>75</v>
      </c>
      <c r="M443" s="6">
        <f t="shared" ref="M443" si="1125">L443*E443</f>
        <v>18750</v>
      </c>
    </row>
    <row r="444" spans="1:13">
      <c r="A444" s="11">
        <v>43909</v>
      </c>
      <c r="B444" s="3" t="s">
        <v>141</v>
      </c>
      <c r="C444" s="12" t="s">
        <v>19</v>
      </c>
      <c r="D444" s="12">
        <v>370</v>
      </c>
      <c r="E444" s="13">
        <v>1375</v>
      </c>
      <c r="F444" s="3" t="s">
        <v>13</v>
      </c>
      <c r="G444" s="14">
        <v>18</v>
      </c>
      <c r="H444" s="14">
        <v>19.850000000000001</v>
      </c>
      <c r="I444" s="14">
        <v>28</v>
      </c>
      <c r="J444" s="5">
        <f t="shared" ref="J444" si="1126">(IF(F444="SELL",G444-H444,IF(F444="BUY",H444-G444)))*E444</f>
        <v>2543.7500000000018</v>
      </c>
      <c r="K444" s="14">
        <f>E444*8.15</f>
        <v>11206.25</v>
      </c>
      <c r="L444" s="6">
        <f t="shared" ref="L444" si="1127">(K444+J444)/E444</f>
        <v>10.000000000000002</v>
      </c>
      <c r="M444" s="6">
        <f t="shared" ref="M444" si="1128">L444*E444</f>
        <v>13750.000000000002</v>
      </c>
    </row>
    <row r="445" spans="1:13">
      <c r="A445" s="11">
        <v>43908</v>
      </c>
      <c r="B445" s="3" t="s">
        <v>202</v>
      </c>
      <c r="C445" s="12" t="s">
        <v>18</v>
      </c>
      <c r="D445" s="12">
        <v>70</v>
      </c>
      <c r="E445" s="13">
        <v>6000</v>
      </c>
      <c r="F445" s="3" t="s">
        <v>13</v>
      </c>
      <c r="G445" s="14">
        <v>6.4</v>
      </c>
      <c r="H445" s="14">
        <v>7.1</v>
      </c>
      <c r="I445" s="14">
        <v>8.6</v>
      </c>
      <c r="J445" s="5">
        <f t="shared" ref="J445" si="1129">(IF(F445="SELL",G445-H445,IF(F445="BUY",H445-G445)))*E445</f>
        <v>4199.9999999999955</v>
      </c>
      <c r="K445" s="14">
        <f>E445*1.5</f>
        <v>9000</v>
      </c>
      <c r="L445" s="6">
        <f t="shared" ref="L445" si="1130">(K445+J445)/E445</f>
        <v>2.1999999999999993</v>
      </c>
      <c r="M445" s="6">
        <f t="shared" ref="M445" si="1131">L445*E445</f>
        <v>13199.999999999996</v>
      </c>
    </row>
    <row r="446" spans="1:13">
      <c r="A446" s="11">
        <v>43908</v>
      </c>
      <c r="B446" s="3" t="s">
        <v>153</v>
      </c>
      <c r="C446" s="12" t="s">
        <v>18</v>
      </c>
      <c r="D446" s="12">
        <v>140</v>
      </c>
      <c r="E446" s="13">
        <v>3000</v>
      </c>
      <c r="F446" s="3" t="s">
        <v>13</v>
      </c>
      <c r="G446" s="14">
        <v>2.5</v>
      </c>
      <c r="H446" s="14">
        <v>3</v>
      </c>
      <c r="I446" s="14">
        <v>0</v>
      </c>
      <c r="J446" s="5">
        <f t="shared" ref="J446" si="1132">(IF(F446="SELL",G446-H446,IF(F446="BUY",H446-G446)))*E446</f>
        <v>1500</v>
      </c>
      <c r="K446" s="14">
        <v>0</v>
      </c>
      <c r="L446" s="6">
        <f t="shared" ref="L446" si="1133">(K446+J446)/E446</f>
        <v>0.5</v>
      </c>
      <c r="M446" s="6">
        <f t="shared" ref="M446" si="1134">L446*E446</f>
        <v>1500</v>
      </c>
    </row>
    <row r="447" spans="1:13">
      <c r="A447" s="11">
        <v>43908</v>
      </c>
      <c r="B447" s="3" t="s">
        <v>164</v>
      </c>
      <c r="C447" s="12" t="s">
        <v>18</v>
      </c>
      <c r="D447" s="12">
        <v>60</v>
      </c>
      <c r="E447" s="13">
        <v>5600</v>
      </c>
      <c r="F447" s="3" t="s">
        <v>13</v>
      </c>
      <c r="G447" s="14">
        <v>7.15</v>
      </c>
      <c r="H447" s="14">
        <v>6</v>
      </c>
      <c r="I447" s="14">
        <v>0</v>
      </c>
      <c r="J447" s="5">
        <f t="shared" ref="J447" si="1135">(IF(F447="SELL",G447-H447,IF(F447="BUY",H447-G447)))*E447</f>
        <v>-6440.0000000000018</v>
      </c>
      <c r="K447" s="14">
        <v>0</v>
      </c>
      <c r="L447" s="6">
        <f t="shared" ref="L447" si="1136">(K447+J447)/E447</f>
        <v>-1.1500000000000004</v>
      </c>
      <c r="M447" s="6">
        <f t="shared" ref="M447" si="1137">L447*E447</f>
        <v>-6440.0000000000018</v>
      </c>
    </row>
    <row r="448" spans="1:13">
      <c r="A448" s="11">
        <v>43907</v>
      </c>
      <c r="B448" s="3" t="s">
        <v>197</v>
      </c>
      <c r="C448" s="12" t="s">
        <v>19</v>
      </c>
      <c r="D448" s="12">
        <v>65</v>
      </c>
      <c r="E448" s="13">
        <v>5400</v>
      </c>
      <c r="F448" s="3" t="s">
        <v>13</v>
      </c>
      <c r="G448" s="14">
        <v>6.2</v>
      </c>
      <c r="H448" s="14">
        <v>7</v>
      </c>
      <c r="I448" s="14">
        <v>0</v>
      </c>
      <c r="J448" s="5">
        <f t="shared" ref="J448" si="1138">(IF(F448="SELL",G448-H448,IF(F448="BUY",H448-G448)))*E448</f>
        <v>4319.9999999999991</v>
      </c>
      <c r="K448" s="14">
        <v>0</v>
      </c>
      <c r="L448" s="6">
        <f t="shared" ref="L448" si="1139">(K448+J448)/E448</f>
        <v>0.79999999999999982</v>
      </c>
      <c r="M448" s="6">
        <f t="shared" ref="M448" si="1140">L448*E448</f>
        <v>4319.9999999999991</v>
      </c>
    </row>
    <row r="449" spans="1:13">
      <c r="A449" s="11">
        <v>43906</v>
      </c>
      <c r="B449" s="3" t="s">
        <v>135</v>
      </c>
      <c r="C449" s="12" t="s">
        <v>19</v>
      </c>
      <c r="D449" s="12">
        <v>500</v>
      </c>
      <c r="E449" s="13">
        <v>1200</v>
      </c>
      <c r="F449" s="3" t="s">
        <v>13</v>
      </c>
      <c r="G449" s="14">
        <v>34</v>
      </c>
      <c r="H449" s="14">
        <v>38</v>
      </c>
      <c r="I449" s="14">
        <v>44</v>
      </c>
      <c r="J449" s="5">
        <f t="shared" ref="J449" si="1141">(IF(F449="SELL",G449-H449,IF(F449="BUY",H449-G449)))*E449</f>
        <v>4800</v>
      </c>
      <c r="K449" s="14">
        <f>E449*6</f>
        <v>7200</v>
      </c>
      <c r="L449" s="6">
        <f t="shared" ref="L449" si="1142">(K449+J449)/E449</f>
        <v>10</v>
      </c>
      <c r="M449" s="6">
        <f t="shared" ref="M449" si="1143">L449*E449</f>
        <v>12000</v>
      </c>
    </row>
    <row r="450" spans="1:13">
      <c r="A450" s="11">
        <v>43906</v>
      </c>
      <c r="B450" s="3" t="s">
        <v>182</v>
      </c>
      <c r="C450" s="12" t="s">
        <v>19</v>
      </c>
      <c r="D450" s="12">
        <v>140</v>
      </c>
      <c r="E450" s="13">
        <v>1500</v>
      </c>
      <c r="F450" s="3" t="s">
        <v>13</v>
      </c>
      <c r="G450" s="14">
        <v>24</v>
      </c>
      <c r="H450" s="14">
        <v>27</v>
      </c>
      <c r="I450" s="14">
        <v>0</v>
      </c>
      <c r="J450" s="5">
        <f t="shared" ref="J450" si="1144">(IF(F450="SELL",G450-H450,IF(F450="BUY",H450-G450)))*E450</f>
        <v>4500</v>
      </c>
      <c r="K450" s="14">
        <v>0</v>
      </c>
      <c r="L450" s="6">
        <f t="shared" ref="L450" si="1145">(K450+J450)/E450</f>
        <v>3</v>
      </c>
      <c r="M450" s="6">
        <f t="shared" ref="M450" si="1146">L450*E450</f>
        <v>4500</v>
      </c>
    </row>
    <row r="451" spans="1:13">
      <c r="A451" s="11">
        <v>43903</v>
      </c>
      <c r="B451" s="3" t="s">
        <v>170</v>
      </c>
      <c r="C451" s="12" t="s">
        <v>19</v>
      </c>
      <c r="D451" s="12">
        <v>210</v>
      </c>
      <c r="E451" s="13">
        <v>3200</v>
      </c>
      <c r="F451" s="3" t="s">
        <v>13</v>
      </c>
      <c r="G451" s="14">
        <v>5</v>
      </c>
      <c r="H451" s="14">
        <v>6.05</v>
      </c>
      <c r="I451" s="14">
        <v>0</v>
      </c>
      <c r="J451" s="5">
        <f t="shared" ref="J451" si="1147">(IF(F451="SELL",G451-H451,IF(F451="BUY",H451-G451)))*E451</f>
        <v>3359.9999999999995</v>
      </c>
      <c r="K451" s="14">
        <v>0</v>
      </c>
      <c r="L451" s="6">
        <f t="shared" ref="L451" si="1148">(K451+J451)/E451</f>
        <v>1.0499999999999998</v>
      </c>
      <c r="M451" s="6">
        <f t="shared" ref="M451" si="1149">L451*E451</f>
        <v>3359.9999999999995</v>
      </c>
    </row>
    <row r="452" spans="1:13">
      <c r="A452" s="11">
        <v>43903</v>
      </c>
      <c r="B452" s="3" t="s">
        <v>153</v>
      </c>
      <c r="C452" s="12" t="s">
        <v>19</v>
      </c>
      <c r="D452" s="12">
        <v>280</v>
      </c>
      <c r="E452" s="13">
        <v>3000</v>
      </c>
      <c r="F452" s="3" t="s">
        <v>13</v>
      </c>
      <c r="G452" s="14">
        <v>6</v>
      </c>
      <c r="H452" s="14">
        <v>6.7</v>
      </c>
      <c r="I452" s="14">
        <v>0</v>
      </c>
      <c r="J452" s="5">
        <f t="shared" ref="J452" si="1150">(IF(F452="SELL",G452-H452,IF(F452="BUY",H452-G452)))*E452</f>
        <v>2100.0000000000005</v>
      </c>
      <c r="K452" s="14">
        <v>0</v>
      </c>
      <c r="L452" s="6">
        <f t="shared" ref="L452" si="1151">(K452+J452)/E452</f>
        <v>0.70000000000000018</v>
      </c>
      <c r="M452" s="6">
        <f t="shared" ref="M452" si="1152">L452*E452</f>
        <v>2100.0000000000005</v>
      </c>
    </row>
    <row r="453" spans="1:13">
      <c r="A453" s="11">
        <v>43902</v>
      </c>
      <c r="B453" s="3" t="s">
        <v>150</v>
      </c>
      <c r="C453" s="12" t="s">
        <v>18</v>
      </c>
      <c r="D453" s="12">
        <v>1100</v>
      </c>
      <c r="E453" s="13">
        <v>750</v>
      </c>
      <c r="F453" s="3" t="s">
        <v>13</v>
      </c>
      <c r="G453" s="14">
        <v>51</v>
      </c>
      <c r="H453" s="14">
        <v>55</v>
      </c>
      <c r="I453" s="14">
        <v>0</v>
      </c>
      <c r="J453" s="5">
        <f t="shared" ref="J453" si="1153">(IF(F453="SELL",G453-H453,IF(F453="BUY",H453-G453)))*E453</f>
        <v>3000</v>
      </c>
      <c r="K453" s="14">
        <v>0</v>
      </c>
      <c r="L453" s="6">
        <f t="shared" ref="L453" si="1154">(K453+J453)/E453</f>
        <v>4</v>
      </c>
      <c r="M453" s="6">
        <f t="shared" ref="M453" si="1155">L453*E453</f>
        <v>3000</v>
      </c>
    </row>
    <row r="454" spans="1:13">
      <c r="A454" s="11">
        <v>43902</v>
      </c>
      <c r="B454" s="3" t="s">
        <v>153</v>
      </c>
      <c r="C454" s="12" t="s">
        <v>18</v>
      </c>
      <c r="D454" s="12">
        <v>180</v>
      </c>
      <c r="E454" s="13">
        <v>3000</v>
      </c>
      <c r="F454" s="3" t="s">
        <v>13</v>
      </c>
      <c r="G454" s="14">
        <v>6.3</v>
      </c>
      <c r="H454" s="14">
        <v>11</v>
      </c>
      <c r="I454" s="14">
        <v>18</v>
      </c>
      <c r="J454" s="5">
        <f t="shared" ref="J454" si="1156">(IF(F454="SELL",G454-H454,IF(F454="BUY",H454-G454)))*E454</f>
        <v>14100</v>
      </c>
      <c r="K454" s="14">
        <f>E454*7</f>
        <v>21000</v>
      </c>
      <c r="L454" s="6">
        <f t="shared" ref="L454" si="1157">(K454+J454)/E454</f>
        <v>11.7</v>
      </c>
      <c r="M454" s="6">
        <f t="shared" ref="M454" si="1158">L454*E454</f>
        <v>35100</v>
      </c>
    </row>
    <row r="455" spans="1:13">
      <c r="A455" s="11">
        <v>43901</v>
      </c>
      <c r="B455" s="3" t="s">
        <v>202</v>
      </c>
      <c r="C455" s="12" t="s">
        <v>18</v>
      </c>
      <c r="D455" s="12">
        <v>75</v>
      </c>
      <c r="E455" s="13">
        <v>6000</v>
      </c>
      <c r="F455" s="3" t="s">
        <v>13</v>
      </c>
      <c r="G455" s="14">
        <v>2.5</v>
      </c>
      <c r="H455" s="14">
        <v>3.5</v>
      </c>
      <c r="I455" s="14">
        <v>5</v>
      </c>
      <c r="J455" s="5">
        <f t="shared" ref="J455" si="1159">(IF(F455="SELL",G455-H455,IF(F455="BUY",H455-G455)))*E455</f>
        <v>6000</v>
      </c>
      <c r="K455" s="14">
        <f>E455*1.5</f>
        <v>9000</v>
      </c>
      <c r="L455" s="6">
        <f t="shared" ref="L455" si="1160">(K455+J455)/E455</f>
        <v>2.5</v>
      </c>
      <c r="M455" s="6">
        <f t="shared" ref="M455" si="1161">L455*E455</f>
        <v>15000</v>
      </c>
    </row>
    <row r="456" spans="1:13">
      <c r="A456" s="11">
        <v>43901</v>
      </c>
      <c r="B456" s="3" t="s">
        <v>176</v>
      </c>
      <c r="C456" s="12" t="s">
        <v>18</v>
      </c>
      <c r="D456" s="12">
        <v>90</v>
      </c>
      <c r="E456" s="13">
        <v>5334</v>
      </c>
      <c r="F456" s="3" t="s">
        <v>13</v>
      </c>
      <c r="G456" s="14">
        <v>3.2</v>
      </c>
      <c r="H456" s="14">
        <v>4</v>
      </c>
      <c r="I456" s="14">
        <v>5.15</v>
      </c>
      <c r="J456" s="5">
        <f t="shared" ref="J456" si="1162">(IF(F456="SELL",G456-H456,IF(F456="BUY",H456-G456)))*E456</f>
        <v>4267.1999999999989</v>
      </c>
      <c r="K456" s="14">
        <f>E456*1.15</f>
        <v>6134.0999999999995</v>
      </c>
      <c r="L456" s="6">
        <f t="shared" ref="L456" si="1163">(K456+J456)/E456</f>
        <v>1.95</v>
      </c>
      <c r="M456" s="6">
        <f t="shared" ref="M456" si="1164">L456*E456</f>
        <v>10401.299999999999</v>
      </c>
    </row>
    <row r="457" spans="1:13">
      <c r="A457" s="11">
        <v>43899</v>
      </c>
      <c r="B457" s="3" t="s">
        <v>210</v>
      </c>
      <c r="C457" s="12" t="s">
        <v>18</v>
      </c>
      <c r="D457" s="12">
        <v>740</v>
      </c>
      <c r="E457" s="13">
        <v>1100</v>
      </c>
      <c r="F457" s="3" t="s">
        <v>13</v>
      </c>
      <c r="G457" s="14">
        <v>24</v>
      </c>
      <c r="H457" s="14">
        <v>27.25</v>
      </c>
      <c r="I457" s="14">
        <v>0</v>
      </c>
      <c r="J457" s="5">
        <f t="shared" ref="J457" si="1165">(IF(F457="SELL",G457-H457,IF(F457="BUY",H457-G457)))*E457</f>
        <v>3575</v>
      </c>
      <c r="K457" s="14">
        <v>0</v>
      </c>
      <c r="L457" s="6">
        <f t="shared" ref="L457" si="1166">(K457+J457)/E457</f>
        <v>3.25</v>
      </c>
      <c r="M457" s="6">
        <f t="shared" ref="M457" si="1167">L457*E457</f>
        <v>3575</v>
      </c>
    </row>
    <row r="458" spans="1:13">
      <c r="A458" s="11">
        <v>43899</v>
      </c>
      <c r="B458" s="3" t="s">
        <v>203</v>
      </c>
      <c r="C458" s="12" t="s">
        <v>18</v>
      </c>
      <c r="D458" s="12">
        <v>130</v>
      </c>
      <c r="E458" s="13">
        <v>6000</v>
      </c>
      <c r="F458" s="3" t="s">
        <v>13</v>
      </c>
      <c r="G458" s="14">
        <v>2.5</v>
      </c>
      <c r="H458" s="14">
        <v>3.15</v>
      </c>
      <c r="I458" s="14">
        <v>0</v>
      </c>
      <c r="J458" s="5">
        <f t="shared" ref="J458" si="1168">(IF(F458="SELL",G458-H458,IF(F458="BUY",H458-G458)))*E458</f>
        <v>3899.9999999999995</v>
      </c>
      <c r="K458" s="14">
        <v>0</v>
      </c>
      <c r="L458" s="6">
        <f t="shared" ref="L458" si="1169">(K458+J458)/E458</f>
        <v>0.64999999999999991</v>
      </c>
      <c r="M458" s="6">
        <f t="shared" ref="M458" si="1170">L458*E458</f>
        <v>3899.9999999999995</v>
      </c>
    </row>
    <row r="459" spans="1:13">
      <c r="A459" s="11">
        <v>43896</v>
      </c>
      <c r="B459" s="3" t="s">
        <v>199</v>
      </c>
      <c r="C459" s="12" t="s">
        <v>19</v>
      </c>
      <c r="D459" s="12">
        <v>1860</v>
      </c>
      <c r="E459" s="13">
        <v>600</v>
      </c>
      <c r="F459" s="3" t="s">
        <v>13</v>
      </c>
      <c r="G459" s="14">
        <v>58</v>
      </c>
      <c r="H459" s="14">
        <v>63.75</v>
      </c>
      <c r="I459" s="14">
        <v>0</v>
      </c>
      <c r="J459" s="5">
        <f t="shared" ref="J459" si="1171">(IF(F459="SELL",G459-H459,IF(F459="BUY",H459-G459)))*E459</f>
        <v>3450</v>
      </c>
      <c r="K459" s="14">
        <v>0</v>
      </c>
      <c r="L459" s="6">
        <f t="shared" ref="L459" si="1172">(K459+J459)/E459</f>
        <v>5.75</v>
      </c>
      <c r="M459" s="6">
        <f t="shared" ref="M459" si="1173">L459*E459</f>
        <v>3450</v>
      </c>
    </row>
    <row r="460" spans="1:13">
      <c r="A460" s="11">
        <v>43895</v>
      </c>
      <c r="B460" s="3" t="s">
        <v>217</v>
      </c>
      <c r="C460" s="12" t="s">
        <v>19</v>
      </c>
      <c r="D460" s="12">
        <v>410</v>
      </c>
      <c r="E460" s="13">
        <v>1200</v>
      </c>
      <c r="F460" s="3" t="s">
        <v>13</v>
      </c>
      <c r="G460" s="14">
        <v>23.1</v>
      </c>
      <c r="H460" s="14">
        <v>27</v>
      </c>
      <c r="I460" s="14">
        <v>0</v>
      </c>
      <c r="J460" s="5">
        <f t="shared" ref="J460" si="1174">(IF(F460="SELL",G460-H460,IF(F460="BUY",H460-G460)))*E460</f>
        <v>4679.9999999999982</v>
      </c>
      <c r="K460" s="14">
        <v>0</v>
      </c>
      <c r="L460" s="6">
        <f t="shared" ref="L460" si="1175">(K460+J460)/E460</f>
        <v>3.8999999999999986</v>
      </c>
      <c r="M460" s="6">
        <f t="shared" ref="M460" si="1176">L460*E460</f>
        <v>4679.9999999999982</v>
      </c>
    </row>
    <row r="461" spans="1:13">
      <c r="A461" s="11">
        <v>43895</v>
      </c>
      <c r="B461" s="3" t="s">
        <v>148</v>
      </c>
      <c r="C461" s="12" t="s">
        <v>19</v>
      </c>
      <c r="D461" s="12">
        <v>120</v>
      </c>
      <c r="E461" s="13">
        <v>6000</v>
      </c>
      <c r="F461" s="3" t="s">
        <v>13</v>
      </c>
      <c r="G461" s="14">
        <v>5</v>
      </c>
      <c r="H461" s="14">
        <v>4.2</v>
      </c>
      <c r="I461" s="14">
        <v>0</v>
      </c>
      <c r="J461" s="5">
        <f t="shared" ref="J461" si="1177">(IF(F461="SELL",G461-H461,IF(F461="BUY",H461-G461)))*E461</f>
        <v>-4799.9999999999991</v>
      </c>
      <c r="K461" s="14">
        <v>0</v>
      </c>
      <c r="L461" s="6">
        <f t="shared" ref="L461" si="1178">(K461+J461)/E461</f>
        <v>-0.79999999999999982</v>
      </c>
      <c r="M461" s="6">
        <f t="shared" ref="M461" si="1179">L461*E461</f>
        <v>-4799.9999999999991</v>
      </c>
    </row>
    <row r="462" spans="1:13">
      <c r="A462" s="11">
        <v>43894</v>
      </c>
      <c r="B462" s="3" t="s">
        <v>216</v>
      </c>
      <c r="C462" s="12" t="s">
        <v>19</v>
      </c>
      <c r="D462" s="12">
        <v>940</v>
      </c>
      <c r="E462" s="13">
        <v>1500</v>
      </c>
      <c r="F462" s="3" t="s">
        <v>13</v>
      </c>
      <c r="G462" s="14">
        <v>14</v>
      </c>
      <c r="H462" s="14">
        <v>16.5</v>
      </c>
      <c r="I462" s="14">
        <v>0</v>
      </c>
      <c r="J462" s="5">
        <f t="shared" ref="J462" si="1180">(IF(F462="SELL",G462-H462,IF(F462="BUY",H462-G462)))*E462</f>
        <v>3750</v>
      </c>
      <c r="K462" s="14">
        <v>0</v>
      </c>
      <c r="L462" s="6">
        <f t="shared" ref="L462" si="1181">(K462+J462)/E462</f>
        <v>2.5</v>
      </c>
      <c r="M462" s="6">
        <f t="shared" ref="M462" si="1182">L462*E462</f>
        <v>3750</v>
      </c>
    </row>
    <row r="463" spans="1:13">
      <c r="A463" s="11">
        <v>43894</v>
      </c>
      <c r="B463" s="3" t="s">
        <v>162</v>
      </c>
      <c r="C463" s="12" t="s">
        <v>18</v>
      </c>
      <c r="D463" s="12">
        <v>35</v>
      </c>
      <c r="E463" s="13">
        <v>8000</v>
      </c>
      <c r="F463" s="3" t="s">
        <v>13</v>
      </c>
      <c r="G463" s="14">
        <v>2.9</v>
      </c>
      <c r="H463" s="14">
        <v>2.2000000000000002</v>
      </c>
      <c r="I463" s="14">
        <v>0</v>
      </c>
      <c r="J463" s="5">
        <f t="shared" ref="J463" si="1183">(IF(F463="SELL",G463-H463,IF(F463="BUY",H463-G463)))*E463</f>
        <v>-5599.9999999999982</v>
      </c>
      <c r="K463" s="14">
        <v>0</v>
      </c>
      <c r="L463" s="6">
        <f t="shared" ref="L463" si="1184">(K463+J463)/E463</f>
        <v>-0.69999999999999973</v>
      </c>
      <c r="M463" s="6">
        <f t="shared" ref="M463" si="1185">L463*E463</f>
        <v>-5599.9999999999982</v>
      </c>
    </row>
    <row r="464" spans="1:13">
      <c r="A464" s="11">
        <v>43892</v>
      </c>
      <c r="B464" s="3" t="s">
        <v>194</v>
      </c>
      <c r="C464" s="12" t="s">
        <v>18</v>
      </c>
      <c r="D464" s="12">
        <v>42</v>
      </c>
      <c r="E464" s="13">
        <v>8300</v>
      </c>
      <c r="F464" s="3" t="s">
        <v>13</v>
      </c>
      <c r="G464" s="14">
        <v>3</v>
      </c>
      <c r="H464" s="14">
        <v>3.5</v>
      </c>
      <c r="I464" s="14">
        <v>0</v>
      </c>
      <c r="J464" s="5">
        <f t="shared" ref="J464" si="1186">(IF(F464="SELL",G464-H464,IF(F464="BUY",H464-G464)))*E464</f>
        <v>4150</v>
      </c>
      <c r="K464" s="14">
        <v>0</v>
      </c>
      <c r="L464" s="6">
        <f t="shared" ref="L464" si="1187">(K464+J464)/E464</f>
        <v>0.5</v>
      </c>
      <c r="M464" s="6">
        <f t="shared" ref="M464" si="1188">L464*E464</f>
        <v>4150</v>
      </c>
    </row>
    <row r="465" spans="1:13">
      <c r="A465" s="11">
        <v>43889</v>
      </c>
      <c r="B465" s="3" t="s">
        <v>148</v>
      </c>
      <c r="C465" s="12" t="s">
        <v>18</v>
      </c>
      <c r="D465" s="12">
        <v>120</v>
      </c>
      <c r="E465" s="13">
        <v>6000</v>
      </c>
      <c r="F465" s="3" t="s">
        <v>13</v>
      </c>
      <c r="G465" s="14">
        <v>5.9</v>
      </c>
      <c r="H465" s="14">
        <v>6.6</v>
      </c>
      <c r="I465" s="14">
        <v>7.1</v>
      </c>
      <c r="J465" s="5">
        <f t="shared" ref="J465" si="1189">(IF(F465="SELL",G465-H465,IF(F465="BUY",H465-G465)))*E465</f>
        <v>4199.9999999999955</v>
      </c>
      <c r="K465" s="14">
        <f>E465*0.5</f>
        <v>3000</v>
      </c>
      <c r="L465" s="6">
        <f t="shared" ref="L465" si="1190">(K465+J465)/E465</f>
        <v>1.1999999999999993</v>
      </c>
      <c r="M465" s="6">
        <f t="shared" ref="M465" si="1191">L465*E465</f>
        <v>7199.9999999999955</v>
      </c>
    </row>
    <row r="466" spans="1:13">
      <c r="A466" s="11">
        <v>43888</v>
      </c>
      <c r="B466" s="3" t="s">
        <v>154</v>
      </c>
      <c r="C466" s="12" t="s">
        <v>18</v>
      </c>
      <c r="D466" s="12">
        <v>125</v>
      </c>
      <c r="E466" s="13">
        <v>6200</v>
      </c>
      <c r="F466" s="3" t="s">
        <v>13</v>
      </c>
      <c r="G466" s="14">
        <v>0.9</v>
      </c>
      <c r="H466" s="14">
        <v>1.6</v>
      </c>
      <c r="I466" s="14">
        <v>2.5</v>
      </c>
      <c r="J466" s="5">
        <f t="shared" ref="J466" si="1192">(IF(F466="SELL",G466-H466,IF(F466="BUY",H466-G466)))*E466</f>
        <v>4340</v>
      </c>
      <c r="K466" s="14">
        <f>E466*0.9</f>
        <v>5580</v>
      </c>
      <c r="L466" s="6">
        <f t="shared" ref="L466" si="1193">(K466+J466)/E466</f>
        <v>1.6</v>
      </c>
      <c r="M466" s="6">
        <f t="shared" ref="M466" si="1194">L466*E466</f>
        <v>9920</v>
      </c>
    </row>
    <row r="467" spans="1:13">
      <c r="A467" s="11">
        <v>43887</v>
      </c>
      <c r="B467" s="3" t="s">
        <v>148</v>
      </c>
      <c r="C467" s="12" t="s">
        <v>18</v>
      </c>
      <c r="D467" s="12">
        <v>134</v>
      </c>
      <c r="E467" s="13">
        <v>6000</v>
      </c>
      <c r="F467" s="3" t="s">
        <v>13</v>
      </c>
      <c r="G467" s="14">
        <v>2.6</v>
      </c>
      <c r="H467" s="14">
        <v>3.3</v>
      </c>
      <c r="I467" s="14">
        <v>4</v>
      </c>
      <c r="J467" s="5">
        <f t="shared" ref="J467" si="1195">(IF(F467="SELL",G467-H467,IF(F467="BUY",H467-G467)))*E467</f>
        <v>4199.9999999999982</v>
      </c>
      <c r="K467" s="14">
        <f>E467*0.7</f>
        <v>4200</v>
      </c>
      <c r="L467" s="6">
        <f t="shared" ref="L467" si="1196">(K467+J467)/E467</f>
        <v>1.3999999999999997</v>
      </c>
      <c r="M467" s="6">
        <f t="shared" ref="M467" si="1197">L467*E467</f>
        <v>8399.9999999999982</v>
      </c>
    </row>
    <row r="468" spans="1:13">
      <c r="A468" s="11">
        <v>43886</v>
      </c>
      <c r="B468" s="3" t="s">
        <v>162</v>
      </c>
      <c r="C468" s="12" t="s">
        <v>18</v>
      </c>
      <c r="D468" s="12">
        <v>40</v>
      </c>
      <c r="E468" s="13">
        <v>9000</v>
      </c>
      <c r="F468" s="3" t="s">
        <v>13</v>
      </c>
      <c r="G468" s="14">
        <v>0.55000000000000004</v>
      </c>
      <c r="H468" s="14">
        <v>0.75</v>
      </c>
      <c r="I468" s="14">
        <v>0</v>
      </c>
      <c r="J468" s="5">
        <f t="shared" ref="J468" si="1198">(IF(F468="SELL",G468-H468,IF(F468="BUY",H468-G468)))*E468</f>
        <v>1799.9999999999995</v>
      </c>
      <c r="K468" s="14">
        <v>0</v>
      </c>
      <c r="L468" s="6">
        <f t="shared" ref="L468" si="1199">(K468+J468)/E468</f>
        <v>0.19999999999999996</v>
      </c>
      <c r="M468" s="6">
        <f t="shared" ref="M468" si="1200">L468*E468</f>
        <v>1799.9999999999995</v>
      </c>
    </row>
    <row r="469" spans="1:13">
      <c r="A469" s="11">
        <v>43886</v>
      </c>
      <c r="B469" s="3" t="s">
        <v>159</v>
      </c>
      <c r="C469" s="12" t="s">
        <v>18</v>
      </c>
      <c r="D469" s="12">
        <v>115</v>
      </c>
      <c r="E469" s="13">
        <v>5000</v>
      </c>
      <c r="F469" s="3" t="s">
        <v>13</v>
      </c>
      <c r="G469" s="14">
        <v>3</v>
      </c>
      <c r="H469" s="14">
        <v>2</v>
      </c>
      <c r="I469" s="14">
        <v>0</v>
      </c>
      <c r="J469" s="5">
        <f t="shared" ref="J469" si="1201">(IF(F469="SELL",G469-H469,IF(F469="BUY",H469-G469)))*E469</f>
        <v>-5000</v>
      </c>
      <c r="K469" s="14">
        <v>0</v>
      </c>
      <c r="L469" s="6">
        <f t="shared" ref="L469" si="1202">(K469+J469)/E469</f>
        <v>-1</v>
      </c>
      <c r="M469" s="6">
        <f t="shared" ref="M469" si="1203">L469*E469</f>
        <v>-5000</v>
      </c>
    </row>
    <row r="470" spans="1:13">
      <c r="A470" s="11">
        <v>43885</v>
      </c>
      <c r="B470" s="3" t="s">
        <v>56</v>
      </c>
      <c r="C470" s="12" t="s">
        <v>18</v>
      </c>
      <c r="D470" s="12">
        <v>535</v>
      </c>
      <c r="E470" s="13">
        <v>1851</v>
      </c>
      <c r="F470" s="3" t="s">
        <v>13</v>
      </c>
      <c r="G470" s="14">
        <v>5</v>
      </c>
      <c r="H470" s="14">
        <v>7</v>
      </c>
      <c r="I470" s="14">
        <v>0</v>
      </c>
      <c r="J470" s="5">
        <f t="shared" ref="J470" si="1204">(IF(F470="SELL",G470-H470,IF(F470="BUY",H470-G470)))*E470</f>
        <v>3702</v>
      </c>
      <c r="K470" s="14">
        <v>0</v>
      </c>
      <c r="L470" s="6">
        <f t="shared" ref="L470" si="1205">(K470+J470)/E470</f>
        <v>2</v>
      </c>
      <c r="M470" s="6">
        <f t="shared" ref="M470" si="1206">L470*E470</f>
        <v>3702</v>
      </c>
    </row>
    <row r="471" spans="1:13">
      <c r="A471" s="11">
        <v>43881</v>
      </c>
      <c r="B471" s="3" t="s">
        <v>216</v>
      </c>
      <c r="C471" s="12" t="s">
        <v>19</v>
      </c>
      <c r="D471" s="12">
        <v>920</v>
      </c>
      <c r="E471" s="13">
        <v>1500</v>
      </c>
      <c r="F471" s="3" t="s">
        <v>13</v>
      </c>
      <c r="G471" s="14">
        <v>14</v>
      </c>
      <c r="H471" s="14">
        <v>17</v>
      </c>
      <c r="I471" s="14">
        <v>25</v>
      </c>
      <c r="J471" s="5">
        <f t="shared" ref="J471" si="1207">(IF(F471="SELL",G471-H471,IF(F471="BUY",H471-G471)))*E471</f>
        <v>4500</v>
      </c>
      <c r="K471" s="14">
        <f>E471*8</f>
        <v>12000</v>
      </c>
      <c r="L471" s="6">
        <f t="shared" ref="L471" si="1208">(K471+J471)/E471</f>
        <v>11</v>
      </c>
      <c r="M471" s="6">
        <f t="shared" ref="M471" si="1209">L471*E471</f>
        <v>16500</v>
      </c>
    </row>
    <row r="472" spans="1:13">
      <c r="A472" s="11">
        <v>43881</v>
      </c>
      <c r="B472" s="3" t="s">
        <v>148</v>
      </c>
      <c r="C472" s="12" t="s">
        <v>19</v>
      </c>
      <c r="D472" s="12">
        <v>140</v>
      </c>
      <c r="E472" s="13">
        <v>6000</v>
      </c>
      <c r="F472" s="3" t="s">
        <v>13</v>
      </c>
      <c r="G472" s="14">
        <v>2</v>
      </c>
      <c r="H472" s="14">
        <v>2.7</v>
      </c>
      <c r="I472" s="14">
        <v>0</v>
      </c>
      <c r="J472" s="5">
        <f t="shared" ref="J472" si="1210">(IF(F472="SELL",G472-H472,IF(F472="BUY",H472-G472)))*E472</f>
        <v>4200.0000000000009</v>
      </c>
      <c r="K472" s="14">
        <v>0</v>
      </c>
      <c r="L472" s="6">
        <f t="shared" ref="L472" si="1211">(K472+J472)/E472</f>
        <v>0.70000000000000018</v>
      </c>
      <c r="M472" s="6">
        <f t="shared" ref="M472" si="1212">L472*E472</f>
        <v>4200.0000000000009</v>
      </c>
    </row>
    <row r="473" spans="1:13">
      <c r="A473" s="11">
        <v>43880</v>
      </c>
      <c r="B473" s="3" t="s">
        <v>154</v>
      </c>
      <c r="C473" s="12" t="s">
        <v>19</v>
      </c>
      <c r="D473" s="12">
        <v>130</v>
      </c>
      <c r="E473" s="13">
        <v>6200</v>
      </c>
      <c r="F473" s="3" t="s">
        <v>13</v>
      </c>
      <c r="G473" s="14">
        <v>3</v>
      </c>
      <c r="H473" s="14">
        <v>3.7</v>
      </c>
      <c r="I473" s="14">
        <v>4.5999999999999996</v>
      </c>
      <c r="J473" s="5">
        <f t="shared" ref="J473" si="1213">(IF(F473="SELL",G473-H473,IF(F473="BUY",H473-G473)))*E473</f>
        <v>4340.0000000000009</v>
      </c>
      <c r="K473" s="14">
        <f>E473*0.9</f>
        <v>5580</v>
      </c>
      <c r="L473" s="6">
        <f t="shared" ref="L473" si="1214">(K473+J473)/E473</f>
        <v>1.6</v>
      </c>
      <c r="M473" s="6">
        <f t="shared" ref="M473" si="1215">L473*E473</f>
        <v>9920</v>
      </c>
    </row>
    <row r="474" spans="1:13">
      <c r="A474" s="11">
        <v>43880</v>
      </c>
      <c r="B474" s="3" t="s">
        <v>168</v>
      </c>
      <c r="C474" s="12" t="s">
        <v>19</v>
      </c>
      <c r="D474" s="12">
        <v>1500</v>
      </c>
      <c r="E474" s="13">
        <v>300</v>
      </c>
      <c r="F474" s="3" t="s">
        <v>13</v>
      </c>
      <c r="G474" s="14">
        <v>27</v>
      </c>
      <c r="H474" s="14">
        <v>13</v>
      </c>
      <c r="I474" s="14">
        <v>0</v>
      </c>
      <c r="J474" s="5">
        <f t="shared" ref="J474" si="1216">(IF(F474="SELL",G474-H474,IF(F474="BUY",H474-G474)))*E474</f>
        <v>-4200</v>
      </c>
      <c r="K474" s="14">
        <v>0</v>
      </c>
      <c r="L474" s="6">
        <f t="shared" ref="L474" si="1217">(K474+J474)/E474</f>
        <v>-14</v>
      </c>
      <c r="M474" s="6">
        <f t="shared" ref="M474" si="1218">L474*E474</f>
        <v>-4200</v>
      </c>
    </row>
    <row r="475" spans="1:13">
      <c r="A475" s="11">
        <v>43879</v>
      </c>
      <c r="B475" s="3" t="s">
        <v>162</v>
      </c>
      <c r="C475" s="12" t="s">
        <v>18</v>
      </c>
      <c r="D475" s="12">
        <v>40</v>
      </c>
      <c r="E475" s="13">
        <v>9000</v>
      </c>
      <c r="F475" s="3" t="s">
        <v>13</v>
      </c>
      <c r="G475" s="14">
        <v>1.7</v>
      </c>
      <c r="H475" s="14">
        <v>2.5</v>
      </c>
      <c r="I475" s="14">
        <v>3.2</v>
      </c>
      <c r="J475" s="5">
        <f t="shared" ref="J475" si="1219">(IF(F475="SELL",G475-H475,IF(F475="BUY",H475-G475)))*E475</f>
        <v>7200</v>
      </c>
      <c r="K475" s="14">
        <f>E475*0.7</f>
        <v>6300</v>
      </c>
      <c r="L475" s="6">
        <f t="shared" ref="L475" si="1220">(K475+J475)/E475</f>
        <v>1.5</v>
      </c>
      <c r="M475" s="6">
        <f t="shared" ref="M475" si="1221">L475*E475</f>
        <v>13500</v>
      </c>
    </row>
    <row r="476" spans="1:13">
      <c r="A476" s="11">
        <v>43879</v>
      </c>
      <c r="B476" s="3" t="s">
        <v>148</v>
      </c>
      <c r="C476" s="12" t="s">
        <v>18</v>
      </c>
      <c r="D476" s="12">
        <v>135</v>
      </c>
      <c r="E476" s="13">
        <v>6000</v>
      </c>
      <c r="F476" s="3" t="s">
        <v>13</v>
      </c>
      <c r="G476" s="14">
        <v>2.5</v>
      </c>
      <c r="H476" s="14">
        <v>1.8</v>
      </c>
      <c r="I476" s="14">
        <v>0</v>
      </c>
      <c r="J476" s="5">
        <f t="shared" ref="J476" si="1222">(IF(F476="SELL",G476-H476,IF(F476="BUY",H476-G476)))*E476</f>
        <v>-4200</v>
      </c>
      <c r="K476" s="14">
        <v>0</v>
      </c>
      <c r="L476" s="6">
        <f t="shared" ref="L476" si="1223">(K476+J476)/E476</f>
        <v>-0.7</v>
      </c>
      <c r="M476" s="6">
        <f t="shared" ref="M476" si="1224">L476*E476</f>
        <v>-4200</v>
      </c>
    </row>
    <row r="477" spans="1:13">
      <c r="A477" s="11">
        <v>43878</v>
      </c>
      <c r="B477" s="3" t="s">
        <v>140</v>
      </c>
      <c r="C477" s="12" t="s">
        <v>18</v>
      </c>
      <c r="D477" s="12">
        <v>160</v>
      </c>
      <c r="E477" s="13">
        <v>3000</v>
      </c>
      <c r="F477" s="3" t="s">
        <v>13</v>
      </c>
      <c r="G477" s="14">
        <v>6</v>
      </c>
      <c r="H477" s="14">
        <v>7.4</v>
      </c>
      <c r="I477" s="14">
        <v>0</v>
      </c>
      <c r="J477" s="5">
        <f t="shared" ref="J477" si="1225">(IF(F477="SELL",G477-H477,IF(F477="BUY",H477-G477)))*E477</f>
        <v>4200.0000000000009</v>
      </c>
      <c r="K477" s="14">
        <v>0</v>
      </c>
      <c r="L477" s="6">
        <f t="shared" ref="L477" si="1226">(K477+J477)/E477</f>
        <v>1.4000000000000004</v>
      </c>
      <c r="M477" s="6">
        <f t="shared" ref="M477" si="1227">L477*E477</f>
        <v>4200.0000000000009</v>
      </c>
    </row>
    <row r="478" spans="1:13">
      <c r="A478" s="11">
        <v>43878</v>
      </c>
      <c r="B478" s="3" t="s">
        <v>171</v>
      </c>
      <c r="C478" s="12" t="s">
        <v>18</v>
      </c>
      <c r="D478" s="12">
        <v>112.5</v>
      </c>
      <c r="E478" s="13">
        <v>4000</v>
      </c>
      <c r="F478" s="3" t="s">
        <v>13</v>
      </c>
      <c r="G478" s="14">
        <v>2.2999999999999998</v>
      </c>
      <c r="H478" s="14">
        <v>3.2</v>
      </c>
      <c r="I478" s="14">
        <v>0</v>
      </c>
      <c r="J478" s="5">
        <f t="shared" ref="J478" si="1228">(IF(F478="SELL",G478-H478,IF(F478="BUY",H478-G478)))*E478</f>
        <v>3600.0000000000014</v>
      </c>
      <c r="K478" s="14">
        <v>0</v>
      </c>
      <c r="L478" s="6">
        <f t="shared" ref="L478" si="1229">(K478+J478)/E478</f>
        <v>0.90000000000000036</v>
      </c>
      <c r="M478" s="6">
        <f t="shared" ref="M478" si="1230">L478*E478</f>
        <v>3600.0000000000014</v>
      </c>
    </row>
    <row r="479" spans="1:13">
      <c r="A479" s="11">
        <v>43875</v>
      </c>
      <c r="B479" s="3" t="s">
        <v>176</v>
      </c>
      <c r="C479" s="12" t="s">
        <v>18</v>
      </c>
      <c r="D479" s="12">
        <v>125</v>
      </c>
      <c r="E479" s="13">
        <v>5334</v>
      </c>
      <c r="F479" s="3" t="s">
        <v>13</v>
      </c>
      <c r="G479" s="14">
        <v>3.9</v>
      </c>
      <c r="H479" s="14">
        <v>4.55</v>
      </c>
      <c r="I479" s="14">
        <v>0</v>
      </c>
      <c r="J479" s="5">
        <f t="shared" ref="J479" si="1231">(IF(F479="SELL",G479-H479,IF(F479="BUY",H479-G479)))*E479</f>
        <v>3467.0999999999995</v>
      </c>
      <c r="K479" s="14">
        <v>0</v>
      </c>
      <c r="L479" s="6">
        <f t="shared" ref="L479" si="1232">(K479+J479)/E479</f>
        <v>0.64999999999999991</v>
      </c>
      <c r="M479" s="6">
        <f t="shared" ref="M479" si="1233">L479*E479</f>
        <v>3467.0999999999995</v>
      </c>
    </row>
    <row r="480" spans="1:13">
      <c r="A480" s="11">
        <v>43875</v>
      </c>
      <c r="B480" s="3" t="s">
        <v>119</v>
      </c>
      <c r="C480" s="12" t="s">
        <v>19</v>
      </c>
      <c r="D480" s="12">
        <v>300</v>
      </c>
      <c r="E480" s="13">
        <v>2300</v>
      </c>
      <c r="F480" s="3" t="s">
        <v>13</v>
      </c>
      <c r="G480" s="14">
        <v>6</v>
      </c>
      <c r="H480" s="14">
        <v>4</v>
      </c>
      <c r="I480" s="14">
        <v>0</v>
      </c>
      <c r="J480" s="5">
        <f t="shared" ref="J480" si="1234">(IF(F480="SELL",G480-H480,IF(F480="BUY",H480-G480)))*E480</f>
        <v>-4600</v>
      </c>
      <c r="K480" s="14">
        <v>0</v>
      </c>
      <c r="L480" s="6">
        <f t="shared" ref="L480" si="1235">(K480+J480)/E480</f>
        <v>-2</v>
      </c>
      <c r="M480" s="6">
        <f t="shared" ref="M480" si="1236">L480*E480</f>
        <v>-4600</v>
      </c>
    </row>
    <row r="481" spans="1:13">
      <c r="A481" s="11">
        <v>43874</v>
      </c>
      <c r="B481" s="3" t="s">
        <v>150</v>
      </c>
      <c r="C481" s="12" t="s">
        <v>19</v>
      </c>
      <c r="D481" s="12">
        <v>1300</v>
      </c>
      <c r="E481" s="13">
        <v>700</v>
      </c>
      <c r="F481" s="3" t="s">
        <v>13</v>
      </c>
      <c r="G481" s="14">
        <v>27</v>
      </c>
      <c r="H481" s="14">
        <v>22.5</v>
      </c>
      <c r="I481" s="14">
        <v>0</v>
      </c>
      <c r="J481" s="5">
        <f t="shared" ref="J481" si="1237">(IF(F481="SELL",G481-H481,IF(F481="BUY",H481-G481)))*E481</f>
        <v>-3150</v>
      </c>
      <c r="K481" s="14">
        <v>0</v>
      </c>
      <c r="L481" s="6">
        <f t="shared" ref="L481" si="1238">(K481+J481)/E481</f>
        <v>-4.5</v>
      </c>
      <c r="M481" s="6">
        <f t="shared" ref="M481" si="1239">L481*E481</f>
        <v>-3150</v>
      </c>
    </row>
    <row r="482" spans="1:13">
      <c r="A482" s="11">
        <v>43873</v>
      </c>
      <c r="B482" s="3" t="s">
        <v>209</v>
      </c>
      <c r="C482" s="12" t="s">
        <v>19</v>
      </c>
      <c r="D482" s="12">
        <v>2220</v>
      </c>
      <c r="E482" s="13">
        <v>300</v>
      </c>
      <c r="F482" s="3" t="s">
        <v>13</v>
      </c>
      <c r="G482" s="14">
        <v>40</v>
      </c>
      <c r="H482" s="14">
        <v>53</v>
      </c>
      <c r="I482" s="14">
        <v>70</v>
      </c>
      <c r="J482" s="5">
        <f t="shared" ref="J482" si="1240">(IF(F482="SELL",G482-H482,IF(F482="BUY",H482-G482)))*E482</f>
        <v>3900</v>
      </c>
      <c r="K482" s="14">
        <f>E482*16</f>
        <v>4800</v>
      </c>
      <c r="L482" s="6">
        <f t="shared" ref="L482" si="1241">(K482+J482)/E482</f>
        <v>29</v>
      </c>
      <c r="M482" s="6">
        <f t="shared" ref="M482" si="1242">L482*E482</f>
        <v>8700</v>
      </c>
    </row>
    <row r="483" spans="1:13">
      <c r="A483" s="11">
        <v>43873</v>
      </c>
      <c r="B483" s="3" t="s">
        <v>162</v>
      </c>
      <c r="C483" s="12" t="s">
        <v>18</v>
      </c>
      <c r="D483" s="12">
        <v>48</v>
      </c>
      <c r="E483" s="13">
        <v>9000</v>
      </c>
      <c r="F483" s="3" t="s">
        <v>13</v>
      </c>
      <c r="G483" s="14">
        <v>2.6</v>
      </c>
      <c r="H483" s="14">
        <v>2.85</v>
      </c>
      <c r="I483" s="14">
        <v>0</v>
      </c>
      <c r="J483" s="5">
        <f t="shared" ref="J483" si="1243">(IF(F483="SELL",G483-H483,IF(F483="BUY",H483-G483)))*E483</f>
        <v>2250</v>
      </c>
      <c r="K483" s="14">
        <v>0</v>
      </c>
      <c r="L483" s="6">
        <f t="shared" ref="L483" si="1244">(K483+J483)/E483</f>
        <v>0.25</v>
      </c>
      <c r="M483" s="6">
        <f t="shared" ref="M483" si="1245">L483*E483</f>
        <v>2250</v>
      </c>
    </row>
    <row r="484" spans="1:13">
      <c r="A484" s="11">
        <v>43872</v>
      </c>
      <c r="B484" s="3" t="s">
        <v>162</v>
      </c>
      <c r="C484" s="12" t="s">
        <v>18</v>
      </c>
      <c r="D484" s="12">
        <v>48</v>
      </c>
      <c r="E484" s="13">
        <v>9000</v>
      </c>
      <c r="F484" s="3" t="s">
        <v>13</v>
      </c>
      <c r="G484" s="14">
        <v>2.0499999999999998</v>
      </c>
      <c r="H484" s="14">
        <v>2.6</v>
      </c>
      <c r="I484" s="14">
        <v>0</v>
      </c>
      <c r="J484" s="5">
        <f t="shared" ref="J484" si="1246">(IF(F484="SELL",G484-H484,IF(F484="BUY",H484-G484)))*E484</f>
        <v>4950.0000000000027</v>
      </c>
      <c r="K484" s="14">
        <v>0</v>
      </c>
      <c r="L484" s="6">
        <f t="shared" ref="L484" si="1247">(K484+J484)/E484</f>
        <v>0.55000000000000027</v>
      </c>
      <c r="M484" s="6">
        <f t="shared" ref="M484" si="1248">L484*E484</f>
        <v>4950.0000000000027</v>
      </c>
    </row>
    <row r="485" spans="1:13">
      <c r="A485" s="11">
        <v>43871</v>
      </c>
      <c r="B485" s="3" t="s">
        <v>162</v>
      </c>
      <c r="C485" s="12" t="s">
        <v>18</v>
      </c>
      <c r="D485" s="12">
        <v>52</v>
      </c>
      <c r="E485" s="13">
        <v>9000</v>
      </c>
      <c r="F485" s="3" t="s">
        <v>13</v>
      </c>
      <c r="G485" s="14">
        <v>3.5</v>
      </c>
      <c r="H485" s="14">
        <v>4.2</v>
      </c>
      <c r="I485" s="14">
        <v>0</v>
      </c>
      <c r="J485" s="5">
        <f t="shared" ref="J485" si="1249">(IF(F485="SELL",G485-H485,IF(F485="BUY",H485-G485)))*E485</f>
        <v>6300.0000000000018</v>
      </c>
      <c r="K485" s="14">
        <v>0</v>
      </c>
      <c r="L485" s="6">
        <f t="shared" ref="L485" si="1250">(K485+J485)/E485</f>
        <v>0.70000000000000018</v>
      </c>
      <c r="M485" s="6">
        <f t="shared" ref="M485" si="1251">L485*E485</f>
        <v>6300.0000000000018</v>
      </c>
    </row>
    <row r="486" spans="1:13">
      <c r="A486" s="11">
        <v>43868</v>
      </c>
      <c r="B486" s="3" t="s">
        <v>51</v>
      </c>
      <c r="C486" s="12" t="s">
        <v>19</v>
      </c>
      <c r="D486" s="12">
        <v>405</v>
      </c>
      <c r="E486" s="13">
        <v>2700</v>
      </c>
      <c r="F486" s="3" t="s">
        <v>13</v>
      </c>
      <c r="G486" s="14">
        <v>10.5</v>
      </c>
      <c r="H486" s="14">
        <v>12</v>
      </c>
      <c r="I486" s="14">
        <v>0</v>
      </c>
      <c r="J486" s="5">
        <f t="shared" ref="J486" si="1252">(IF(F486="SELL",G486-H486,IF(F486="BUY",H486-G486)))*E486</f>
        <v>4050</v>
      </c>
      <c r="K486" s="14">
        <v>0</v>
      </c>
      <c r="L486" s="6">
        <f t="shared" ref="L486" si="1253">(K486+J486)/E486</f>
        <v>1.5</v>
      </c>
      <c r="M486" s="6">
        <f t="shared" ref="M486" si="1254">L486*E486</f>
        <v>4050</v>
      </c>
    </row>
    <row r="487" spans="1:13">
      <c r="A487" s="11">
        <v>43868</v>
      </c>
      <c r="B487" s="3" t="s">
        <v>162</v>
      </c>
      <c r="C487" s="12" t="s">
        <v>18</v>
      </c>
      <c r="D487" s="12">
        <v>52</v>
      </c>
      <c r="E487" s="13">
        <v>9000</v>
      </c>
      <c r="F487" s="3" t="s">
        <v>13</v>
      </c>
      <c r="G487" s="14">
        <v>2.6</v>
      </c>
      <c r="H487" s="14">
        <v>3.5</v>
      </c>
      <c r="I487" s="14">
        <v>4</v>
      </c>
      <c r="J487" s="5">
        <f t="shared" ref="J487" si="1255">(IF(F487="SELL",G487-H487,IF(F487="BUY",H487-G487)))*E487</f>
        <v>8099.9999999999991</v>
      </c>
      <c r="K487" s="14">
        <f>E487*0.5</f>
        <v>4500</v>
      </c>
      <c r="L487" s="6">
        <f t="shared" ref="L487" si="1256">(K487+J487)/E487</f>
        <v>1.4</v>
      </c>
      <c r="M487" s="6">
        <f t="shared" ref="M487" si="1257">L487*E487</f>
        <v>12600</v>
      </c>
    </row>
    <row r="488" spans="1:13">
      <c r="A488" s="11">
        <v>43867</v>
      </c>
      <c r="B488" s="3" t="s">
        <v>148</v>
      </c>
      <c r="C488" s="12" t="s">
        <v>19</v>
      </c>
      <c r="D488" s="12">
        <v>155</v>
      </c>
      <c r="E488" s="13">
        <v>6000</v>
      </c>
      <c r="F488" s="3" t="s">
        <v>13</v>
      </c>
      <c r="G488" s="14">
        <v>4.2</v>
      </c>
      <c r="H488" s="14">
        <v>4.9000000000000004</v>
      </c>
      <c r="I488" s="14">
        <v>0</v>
      </c>
      <c r="J488" s="5">
        <f t="shared" ref="J488" si="1258">(IF(F488="SELL",G488-H488,IF(F488="BUY",H488-G488)))*E488</f>
        <v>4200.0000000000009</v>
      </c>
      <c r="K488" s="14">
        <v>0</v>
      </c>
      <c r="L488" s="6">
        <f t="shared" ref="L488" si="1259">(K488+J488)/E488</f>
        <v>0.70000000000000018</v>
      </c>
      <c r="M488" s="6">
        <f t="shared" ref="M488" si="1260">L488*E488</f>
        <v>4200.0000000000009</v>
      </c>
    </row>
    <row r="489" spans="1:13">
      <c r="A489" s="11">
        <v>43867</v>
      </c>
      <c r="B489" s="3" t="s">
        <v>215</v>
      </c>
      <c r="C489" s="12" t="s">
        <v>18</v>
      </c>
      <c r="D489" s="12">
        <v>570</v>
      </c>
      <c r="E489" s="13">
        <v>2200</v>
      </c>
      <c r="F489" s="3" t="s">
        <v>13</v>
      </c>
      <c r="G489" s="14">
        <v>16.5</v>
      </c>
      <c r="H489" s="14">
        <v>17.649999999999999</v>
      </c>
      <c r="I489" s="14">
        <v>0</v>
      </c>
      <c r="J489" s="5">
        <f t="shared" ref="J489" si="1261">(IF(F489="SELL",G489-H489,IF(F489="BUY",H489-G489)))*E489</f>
        <v>2529.9999999999968</v>
      </c>
      <c r="K489" s="14">
        <v>0</v>
      </c>
      <c r="L489" s="6">
        <f t="shared" ref="L489" si="1262">(K489+J489)/E489</f>
        <v>1.1499999999999986</v>
      </c>
      <c r="M489" s="6">
        <f t="shared" ref="M489" si="1263">L489*E489</f>
        <v>2529.9999999999968</v>
      </c>
    </row>
    <row r="490" spans="1:13">
      <c r="A490" s="11">
        <v>43867</v>
      </c>
      <c r="B490" s="3" t="s">
        <v>211</v>
      </c>
      <c r="C490" s="12" t="s">
        <v>19</v>
      </c>
      <c r="D490" s="12">
        <v>350</v>
      </c>
      <c r="E490" s="13">
        <v>2500</v>
      </c>
      <c r="F490" s="3" t="s">
        <v>13</v>
      </c>
      <c r="G490" s="14">
        <v>12</v>
      </c>
      <c r="H490" s="14">
        <v>9.9</v>
      </c>
      <c r="I490" s="14">
        <v>0</v>
      </c>
      <c r="J490" s="5">
        <f t="shared" ref="J490" si="1264">(IF(F490="SELL",G490-H490,IF(F490="BUY",H490-G490)))*E490</f>
        <v>-5249.9999999999991</v>
      </c>
      <c r="K490" s="14">
        <v>0</v>
      </c>
      <c r="L490" s="6">
        <f t="shared" ref="L490" si="1265">(K490+J490)/E490</f>
        <v>-2.0999999999999996</v>
      </c>
      <c r="M490" s="6">
        <f t="shared" ref="M490" si="1266">L490*E490</f>
        <v>-5249.9999999999991</v>
      </c>
    </row>
    <row r="491" spans="1:13">
      <c r="A491" s="11">
        <v>43866</v>
      </c>
      <c r="B491" s="3" t="s">
        <v>162</v>
      </c>
      <c r="C491" s="12" t="s">
        <v>19</v>
      </c>
      <c r="D491" s="12">
        <v>55</v>
      </c>
      <c r="E491" s="13">
        <v>9000</v>
      </c>
      <c r="F491" s="3" t="s">
        <v>13</v>
      </c>
      <c r="G491" s="14">
        <v>2</v>
      </c>
      <c r="H491" s="14">
        <v>2.4500000000000002</v>
      </c>
      <c r="I491" s="14">
        <v>0</v>
      </c>
      <c r="J491" s="5">
        <f t="shared" ref="J491:J492" si="1267">(IF(F491="SELL",G491-H491,IF(F491="BUY",H491-G491)))*E491</f>
        <v>4050.0000000000018</v>
      </c>
      <c r="K491" s="14">
        <v>0</v>
      </c>
      <c r="L491" s="6">
        <f t="shared" ref="L491:L492" si="1268">(K491+J491)/E491</f>
        <v>0.45000000000000018</v>
      </c>
      <c r="M491" s="6">
        <f t="shared" ref="M491:M492" si="1269">L491*E491</f>
        <v>4050.0000000000018</v>
      </c>
    </row>
    <row r="492" spans="1:13">
      <c r="A492" s="11">
        <v>43866</v>
      </c>
      <c r="B492" s="3" t="s">
        <v>210</v>
      </c>
      <c r="C492" s="12" t="s">
        <v>19</v>
      </c>
      <c r="D492" s="12">
        <v>900</v>
      </c>
      <c r="E492" s="13">
        <v>1100</v>
      </c>
      <c r="F492" s="3" t="s">
        <v>13</v>
      </c>
      <c r="G492" s="14">
        <v>17</v>
      </c>
      <c r="H492" s="14">
        <v>11</v>
      </c>
      <c r="I492" s="14">
        <v>0</v>
      </c>
      <c r="J492" s="5">
        <f t="shared" si="1267"/>
        <v>-6600</v>
      </c>
      <c r="K492" s="14">
        <v>0</v>
      </c>
      <c r="L492" s="6">
        <f t="shared" si="1268"/>
        <v>-6</v>
      </c>
      <c r="M492" s="6">
        <f t="shared" si="1269"/>
        <v>-6600</v>
      </c>
    </row>
    <row r="493" spans="1:13">
      <c r="A493" s="11">
        <v>43865</v>
      </c>
      <c r="B493" s="3" t="s">
        <v>179</v>
      </c>
      <c r="C493" s="12" t="s">
        <v>19</v>
      </c>
      <c r="D493" s="12">
        <v>240</v>
      </c>
      <c r="E493" s="13">
        <v>3300</v>
      </c>
      <c r="F493" s="3" t="s">
        <v>13</v>
      </c>
      <c r="G493" s="14">
        <v>8</v>
      </c>
      <c r="H493" s="14">
        <v>9.4</v>
      </c>
      <c r="I493" s="14">
        <v>12</v>
      </c>
      <c r="J493" s="5">
        <f t="shared" ref="J493" si="1270">(IF(F493="SELL",G493-H493,IF(F493="BUY",H493-G493)))*E493</f>
        <v>4620.0000000000009</v>
      </c>
      <c r="K493" s="14">
        <f>E493*1.6</f>
        <v>5280</v>
      </c>
      <c r="L493" s="6">
        <f t="shared" ref="L493" si="1271">(K493+J493)/E493</f>
        <v>3</v>
      </c>
      <c r="M493" s="6">
        <f t="shared" ref="M493" si="1272">L493*E493</f>
        <v>9900</v>
      </c>
    </row>
    <row r="494" spans="1:13">
      <c r="A494" s="11">
        <v>43865</v>
      </c>
      <c r="B494" s="3" t="s">
        <v>213</v>
      </c>
      <c r="C494" s="12" t="s">
        <v>19</v>
      </c>
      <c r="D494" s="12">
        <v>190</v>
      </c>
      <c r="E494" s="13">
        <v>4000</v>
      </c>
      <c r="F494" s="3" t="s">
        <v>13</v>
      </c>
      <c r="G494" s="14">
        <v>2</v>
      </c>
      <c r="H494" s="14">
        <v>2.9</v>
      </c>
      <c r="I494" s="14">
        <v>0</v>
      </c>
      <c r="J494" s="5">
        <f t="shared" ref="J494" si="1273">(IF(F494="SELL",G494-H494,IF(F494="BUY",H494-G494)))*E494</f>
        <v>3599.9999999999995</v>
      </c>
      <c r="K494" s="14">
        <v>0</v>
      </c>
      <c r="L494" s="6">
        <f t="shared" ref="L494" si="1274">(K494+J494)/E494</f>
        <v>0.89999999999999991</v>
      </c>
      <c r="M494" s="6">
        <f t="shared" ref="M494" si="1275">L494*E494</f>
        <v>3599.9999999999995</v>
      </c>
    </row>
    <row r="495" spans="1:13">
      <c r="A495" s="11">
        <v>43864</v>
      </c>
      <c r="B495" s="3" t="s">
        <v>154</v>
      </c>
      <c r="C495" s="12" t="s">
        <v>19</v>
      </c>
      <c r="D495" s="12">
        <v>115</v>
      </c>
      <c r="E495" s="13">
        <v>6000</v>
      </c>
      <c r="F495" s="3" t="s">
        <v>13</v>
      </c>
      <c r="G495" s="14">
        <v>3.5</v>
      </c>
      <c r="H495" s="14">
        <v>4</v>
      </c>
      <c r="I495" s="14">
        <v>0</v>
      </c>
      <c r="J495" s="5">
        <f t="shared" ref="J495" si="1276">(IF(F495="SELL",G495-H495,IF(F495="BUY",H495-G495)))*E495</f>
        <v>3000</v>
      </c>
      <c r="K495" s="14">
        <v>0</v>
      </c>
      <c r="L495" s="6">
        <f t="shared" ref="L495" si="1277">(K495+J495)/E495</f>
        <v>0.5</v>
      </c>
      <c r="M495" s="6">
        <f t="shared" ref="M495" si="1278">L495*E495</f>
        <v>3000</v>
      </c>
    </row>
    <row r="496" spans="1:13">
      <c r="A496" s="11">
        <v>43862</v>
      </c>
      <c r="B496" s="3" t="s">
        <v>202</v>
      </c>
      <c r="C496" s="12" t="s">
        <v>18</v>
      </c>
      <c r="D496" s="12">
        <v>105</v>
      </c>
      <c r="E496" s="13">
        <v>6000</v>
      </c>
      <c r="F496" s="3" t="s">
        <v>13</v>
      </c>
      <c r="G496" s="14">
        <v>4.2</v>
      </c>
      <c r="H496" s="14">
        <v>4.9000000000000004</v>
      </c>
      <c r="I496" s="14">
        <v>6</v>
      </c>
      <c r="J496" s="5">
        <f t="shared" ref="J496" si="1279">(IF(F496="SELL",G496-H496,IF(F496="BUY",H496-G496)))*E496</f>
        <v>4200.0000000000009</v>
      </c>
      <c r="K496" s="14">
        <f>E496*1.1</f>
        <v>6600.0000000000009</v>
      </c>
      <c r="L496" s="6">
        <f t="shared" ref="L496" si="1280">(K496+J496)/E496</f>
        <v>1.8000000000000003</v>
      </c>
      <c r="M496" s="6">
        <f t="shared" ref="M496" si="1281">L496*E496</f>
        <v>10800.000000000002</v>
      </c>
    </row>
    <row r="497" spans="1:13">
      <c r="A497" s="11">
        <v>43861</v>
      </c>
      <c r="B497" s="3" t="s">
        <v>196</v>
      </c>
      <c r="C497" s="12" t="s">
        <v>18</v>
      </c>
      <c r="D497" s="12">
        <v>370</v>
      </c>
      <c r="E497" s="13">
        <v>2500</v>
      </c>
      <c r="F497" s="3" t="s">
        <v>13</v>
      </c>
      <c r="G497" s="14">
        <v>13</v>
      </c>
      <c r="H497" s="14">
        <v>14.5</v>
      </c>
      <c r="I497" s="14">
        <v>0</v>
      </c>
      <c r="J497" s="5">
        <f t="shared" ref="J497" si="1282">(IF(F497="SELL",G497-H497,IF(F497="BUY",H497-G497)))*E497</f>
        <v>3750</v>
      </c>
      <c r="K497" s="14">
        <v>0</v>
      </c>
      <c r="L497" s="6">
        <f t="shared" ref="L497" si="1283">(K497+J497)/E497</f>
        <v>1.5</v>
      </c>
      <c r="M497" s="6">
        <f t="shared" ref="M497" si="1284">L497*E497</f>
        <v>3750</v>
      </c>
    </row>
    <row r="498" spans="1:13">
      <c r="A498" s="11">
        <v>43861</v>
      </c>
      <c r="B498" s="3" t="s">
        <v>148</v>
      </c>
      <c r="C498" s="12" t="s">
        <v>18</v>
      </c>
      <c r="D498" s="12">
        <v>140</v>
      </c>
      <c r="E498" s="13">
        <v>6000</v>
      </c>
      <c r="F498" s="3" t="s">
        <v>13</v>
      </c>
      <c r="G498" s="14">
        <v>4.4000000000000004</v>
      </c>
      <c r="H498" s="14">
        <v>5.0999999999999996</v>
      </c>
      <c r="I498" s="14">
        <v>6.3</v>
      </c>
      <c r="J498" s="5">
        <f t="shared" ref="J498" si="1285">(IF(F498="SELL",G498-H498,IF(F498="BUY",H498-G498)))*E498</f>
        <v>4199.9999999999955</v>
      </c>
      <c r="K498" s="14">
        <f>E498*1.2</f>
        <v>7200</v>
      </c>
      <c r="L498" s="6">
        <f t="shared" ref="L498" si="1286">(K498+J498)/E498</f>
        <v>1.8999999999999995</v>
      </c>
      <c r="M498" s="6">
        <f t="shared" ref="M498" si="1287">L498*E498</f>
        <v>11399.999999999996</v>
      </c>
    </row>
    <row r="499" spans="1:13">
      <c r="A499" s="11">
        <v>43859</v>
      </c>
      <c r="B499" s="3" t="s">
        <v>148</v>
      </c>
      <c r="C499" s="12" t="s">
        <v>19</v>
      </c>
      <c r="D499" s="12">
        <v>145</v>
      </c>
      <c r="E499" s="13">
        <v>6000</v>
      </c>
      <c r="F499" s="3" t="s">
        <v>13</v>
      </c>
      <c r="G499" s="14">
        <v>2</v>
      </c>
      <c r="H499" s="14">
        <v>2.7</v>
      </c>
      <c r="I499" s="14">
        <v>0</v>
      </c>
      <c r="J499" s="5">
        <f t="shared" ref="J499" si="1288">(IF(F499="SELL",G499-H499,IF(F499="BUY",H499-G499)))*E499</f>
        <v>4200.0000000000009</v>
      </c>
      <c r="K499" s="14">
        <v>0</v>
      </c>
      <c r="L499" s="6">
        <f t="shared" ref="L499" si="1289">(K499+J499)/E499</f>
        <v>0.70000000000000018</v>
      </c>
      <c r="M499" s="6">
        <f t="shared" ref="M499" si="1290">L499*E499</f>
        <v>4200.0000000000009</v>
      </c>
    </row>
    <row r="500" spans="1:13">
      <c r="A500" s="11">
        <v>43858</v>
      </c>
      <c r="B500" s="3" t="s">
        <v>161</v>
      </c>
      <c r="C500" s="12" t="s">
        <v>18</v>
      </c>
      <c r="D500" s="12">
        <v>49</v>
      </c>
      <c r="E500" s="13">
        <v>15700</v>
      </c>
      <c r="F500" s="3" t="s">
        <v>13</v>
      </c>
      <c r="G500" s="14">
        <v>1.2</v>
      </c>
      <c r="H500" s="14">
        <v>1.5</v>
      </c>
      <c r="I500" s="14">
        <v>2</v>
      </c>
      <c r="J500" s="5">
        <f t="shared" ref="J500" si="1291">(IF(F500="SELL",G500-H500,IF(F500="BUY",H500-G500)))*E500</f>
        <v>4710.0000000000009</v>
      </c>
      <c r="K500" s="14">
        <f>E500*0.5</f>
        <v>7850</v>
      </c>
      <c r="L500" s="6">
        <f t="shared" ref="L500" si="1292">(K500+J500)/E500</f>
        <v>0.8</v>
      </c>
      <c r="M500" s="6">
        <f t="shared" ref="M500" si="1293">L500*E500</f>
        <v>12560</v>
      </c>
    </row>
    <row r="501" spans="1:13">
      <c r="A501" s="11">
        <v>43858</v>
      </c>
      <c r="B501" s="3" t="s">
        <v>148</v>
      </c>
      <c r="C501" s="12" t="s">
        <v>18</v>
      </c>
      <c r="D501" s="12">
        <v>142.5</v>
      </c>
      <c r="E501" s="13">
        <v>6000</v>
      </c>
      <c r="F501" s="3" t="s">
        <v>13</v>
      </c>
      <c r="G501" s="14">
        <v>1.7</v>
      </c>
      <c r="H501" s="14">
        <v>2.2999999999999998</v>
      </c>
      <c r="I501" s="14">
        <v>0</v>
      </c>
      <c r="J501" s="5">
        <f t="shared" ref="J501" si="1294">(IF(F501="SELL",G501-H501,IF(F501="BUY",H501-G501)))*E501</f>
        <v>3599.9999999999991</v>
      </c>
      <c r="K501" s="14">
        <v>0</v>
      </c>
      <c r="L501" s="6">
        <f t="shared" ref="L501" si="1295">(K501+J501)/E501</f>
        <v>0.59999999999999987</v>
      </c>
      <c r="M501" s="6">
        <f t="shared" ref="M501" si="1296">L501*E501</f>
        <v>3599.9999999999991</v>
      </c>
    </row>
    <row r="502" spans="1:13">
      <c r="A502" s="11">
        <v>43857</v>
      </c>
      <c r="B502" s="3" t="s">
        <v>204</v>
      </c>
      <c r="C502" s="12" t="s">
        <v>19</v>
      </c>
      <c r="D502" s="12">
        <v>230</v>
      </c>
      <c r="E502" s="13">
        <v>4000</v>
      </c>
      <c r="F502" s="3" t="s">
        <v>13</v>
      </c>
      <c r="G502" s="14">
        <v>6.9</v>
      </c>
      <c r="H502" s="14">
        <v>7.9</v>
      </c>
      <c r="I502" s="14">
        <v>0</v>
      </c>
      <c r="J502" s="5">
        <f t="shared" ref="J502" si="1297">(IF(F502="SELL",G502-H502,IF(F502="BUY",H502-G502)))*E502</f>
        <v>4000</v>
      </c>
      <c r="K502" s="14">
        <v>0</v>
      </c>
      <c r="L502" s="6">
        <f t="shared" ref="L502" si="1298">(K502+J502)/E502</f>
        <v>1</v>
      </c>
      <c r="M502" s="6">
        <f t="shared" ref="M502" si="1299">L502*E502</f>
        <v>4000</v>
      </c>
    </row>
    <row r="503" spans="1:13">
      <c r="A503" s="11">
        <v>43854</v>
      </c>
      <c r="B503" s="3" t="s">
        <v>148</v>
      </c>
      <c r="C503" s="12" t="s">
        <v>19</v>
      </c>
      <c r="D503" s="12">
        <v>142.5</v>
      </c>
      <c r="E503" s="13">
        <v>6000</v>
      </c>
      <c r="F503" s="3" t="s">
        <v>13</v>
      </c>
      <c r="G503" s="14">
        <v>1.7</v>
      </c>
      <c r="H503" s="14">
        <v>2.4</v>
      </c>
      <c r="I503" s="14">
        <v>0</v>
      </c>
      <c r="J503" s="5">
        <f t="shared" ref="J503" si="1300">(IF(F503="SELL",G503-H503,IF(F503="BUY",H503-G503)))*E503</f>
        <v>4200</v>
      </c>
      <c r="K503" s="14">
        <v>0</v>
      </c>
      <c r="L503" s="6">
        <f t="shared" ref="L503" si="1301">(K503+J503)/E503</f>
        <v>0.7</v>
      </c>
      <c r="M503" s="6">
        <f t="shared" ref="M503" si="1302">L503*E503</f>
        <v>4200</v>
      </c>
    </row>
    <row r="504" spans="1:13">
      <c r="A504" s="11">
        <v>43854</v>
      </c>
      <c r="B504" s="3" t="s">
        <v>208</v>
      </c>
      <c r="C504" s="12" t="s">
        <v>19</v>
      </c>
      <c r="D504" s="12">
        <v>115</v>
      </c>
      <c r="E504" s="13">
        <v>4800</v>
      </c>
      <c r="F504" s="3" t="s">
        <v>13</v>
      </c>
      <c r="G504" s="14">
        <v>1.9</v>
      </c>
      <c r="H504" s="14">
        <v>1</v>
      </c>
      <c r="I504" s="14">
        <v>0</v>
      </c>
      <c r="J504" s="5">
        <f t="shared" ref="J504" si="1303">(IF(F504="SELL",G504-H504,IF(F504="BUY",H504-G504)))*E504</f>
        <v>-4320</v>
      </c>
      <c r="K504" s="14">
        <v>0</v>
      </c>
      <c r="L504" s="6">
        <f t="shared" ref="L504" si="1304">(K504+J504)/E504</f>
        <v>-0.9</v>
      </c>
      <c r="M504" s="6">
        <f t="shared" ref="M504" si="1305">L504*E504</f>
        <v>-4320</v>
      </c>
    </row>
    <row r="505" spans="1:13">
      <c r="A505" s="11">
        <v>43853</v>
      </c>
      <c r="B505" s="3" t="s">
        <v>148</v>
      </c>
      <c r="C505" s="12" t="s">
        <v>19</v>
      </c>
      <c r="D505" s="12">
        <v>140</v>
      </c>
      <c r="E505" s="13">
        <v>6000</v>
      </c>
      <c r="F505" s="3" t="s">
        <v>13</v>
      </c>
      <c r="G505" s="14">
        <v>2</v>
      </c>
      <c r="H505" s="14">
        <v>2.5</v>
      </c>
      <c r="I505" s="14">
        <v>0</v>
      </c>
      <c r="J505" s="5">
        <f t="shared" ref="J505" si="1306">(IF(F505="SELL",G505-H505,IF(F505="BUY",H505-G505)))*E505</f>
        <v>3000</v>
      </c>
      <c r="K505" s="14">
        <v>0</v>
      </c>
      <c r="L505" s="6">
        <f t="shared" ref="L505" si="1307">(K505+J505)/E505</f>
        <v>0.5</v>
      </c>
      <c r="M505" s="6">
        <f t="shared" ref="M505" si="1308">L505*E505</f>
        <v>3000</v>
      </c>
    </row>
    <row r="506" spans="1:13">
      <c r="A506" s="11">
        <v>43852</v>
      </c>
      <c r="B506" s="3" t="s">
        <v>214</v>
      </c>
      <c r="C506" s="12" t="s">
        <v>19</v>
      </c>
      <c r="D506" s="12">
        <v>2180</v>
      </c>
      <c r="E506" s="13">
        <v>250</v>
      </c>
      <c r="F506" s="3" t="s">
        <v>13</v>
      </c>
      <c r="G506" s="14">
        <v>40</v>
      </c>
      <c r="H506" s="14">
        <v>52</v>
      </c>
      <c r="I506" s="14">
        <v>0</v>
      </c>
      <c r="J506" s="5">
        <f t="shared" ref="J506" si="1309">(IF(F506="SELL",G506-H506,IF(F506="BUY",H506-G506)))*E506</f>
        <v>3000</v>
      </c>
      <c r="K506" s="14">
        <v>0</v>
      </c>
      <c r="L506" s="6">
        <f t="shared" ref="L506" si="1310">(K506+J506)/E506</f>
        <v>12</v>
      </c>
      <c r="M506" s="6">
        <f t="shared" ref="M506" si="1311">L506*E506</f>
        <v>3000</v>
      </c>
    </row>
    <row r="507" spans="1:13">
      <c r="A507" s="11">
        <v>43852</v>
      </c>
      <c r="B507" s="3" t="s">
        <v>197</v>
      </c>
      <c r="C507" s="12" t="s">
        <v>18</v>
      </c>
      <c r="D507" s="12">
        <v>95</v>
      </c>
      <c r="E507" s="13">
        <v>5400</v>
      </c>
      <c r="F507" s="3" t="s">
        <v>13</v>
      </c>
      <c r="G507" s="14">
        <v>3.5</v>
      </c>
      <c r="H507" s="14">
        <v>2.5</v>
      </c>
      <c r="I507" s="14">
        <v>0</v>
      </c>
      <c r="J507" s="5">
        <f t="shared" ref="J507" si="1312">(IF(F507="SELL",G507-H507,IF(F507="BUY",H507-G507)))*E507</f>
        <v>-5400</v>
      </c>
      <c r="K507" s="14">
        <v>0</v>
      </c>
      <c r="L507" s="6">
        <f t="shared" ref="L507" si="1313">(K507+J507)/E507</f>
        <v>-1</v>
      </c>
      <c r="M507" s="6">
        <f t="shared" ref="M507" si="1314">L507*E507</f>
        <v>-5400</v>
      </c>
    </row>
    <row r="508" spans="1:13">
      <c r="A508" s="11">
        <v>43851</v>
      </c>
      <c r="B508" s="3" t="s">
        <v>213</v>
      </c>
      <c r="C508" s="12" t="s">
        <v>18</v>
      </c>
      <c r="D508" s="12">
        <v>202.5</v>
      </c>
      <c r="E508" s="13">
        <v>4000</v>
      </c>
      <c r="F508" s="3" t="s">
        <v>13</v>
      </c>
      <c r="G508" s="14">
        <v>3.9</v>
      </c>
      <c r="H508" s="14">
        <v>4.8499999999999996</v>
      </c>
      <c r="I508" s="14">
        <v>0</v>
      </c>
      <c r="J508" s="5">
        <f t="shared" ref="J508" si="1315">(IF(F508="SELL",G508-H508,IF(F508="BUY",H508-G508)))*E508</f>
        <v>3799.9999999999991</v>
      </c>
      <c r="K508" s="14">
        <v>0</v>
      </c>
      <c r="L508" s="6">
        <f t="shared" ref="L508" si="1316">(K508+J508)/E508</f>
        <v>0.94999999999999973</v>
      </c>
      <c r="M508" s="6">
        <f t="shared" ref="M508" si="1317">L508*E508</f>
        <v>3799.9999999999991</v>
      </c>
    </row>
    <row r="509" spans="1:13">
      <c r="A509" s="11">
        <v>43851</v>
      </c>
      <c r="B509" s="3" t="s">
        <v>162</v>
      </c>
      <c r="C509" s="12" t="s">
        <v>18</v>
      </c>
      <c r="D509" s="12">
        <v>58</v>
      </c>
      <c r="E509" s="13">
        <v>9000</v>
      </c>
      <c r="F509" s="3" t="s">
        <v>13</v>
      </c>
      <c r="G509" s="14">
        <v>1.8</v>
      </c>
      <c r="H509" s="14">
        <v>2.25</v>
      </c>
      <c r="I509" s="14">
        <v>0</v>
      </c>
      <c r="J509" s="5">
        <f t="shared" ref="J509" si="1318">(IF(F509="SELL",G509-H509,IF(F509="BUY",H509-G509)))*E509</f>
        <v>4049.9999999999995</v>
      </c>
      <c r="K509" s="14">
        <v>0</v>
      </c>
      <c r="L509" s="6">
        <f t="shared" ref="L509" si="1319">(K509+J509)/E509</f>
        <v>0.44999999999999996</v>
      </c>
      <c r="M509" s="6">
        <f t="shared" ref="M509" si="1320">L509*E509</f>
        <v>4049.9999999999995</v>
      </c>
    </row>
    <row r="510" spans="1:13">
      <c r="A510" s="11">
        <v>43850</v>
      </c>
      <c r="B510" s="3" t="s">
        <v>212</v>
      </c>
      <c r="C510" s="12" t="s">
        <v>19</v>
      </c>
      <c r="D510" s="12">
        <v>1460</v>
      </c>
      <c r="E510" s="13">
        <v>500</v>
      </c>
      <c r="F510" s="3" t="s">
        <v>13</v>
      </c>
      <c r="G510" s="14">
        <v>30</v>
      </c>
      <c r="H510" s="14">
        <v>20</v>
      </c>
      <c r="I510" s="14">
        <v>0</v>
      </c>
      <c r="J510" s="5">
        <f t="shared" ref="J510" si="1321">(IF(F510="SELL",G510-H510,IF(F510="BUY",H510-G510)))*E510</f>
        <v>-5000</v>
      </c>
      <c r="K510" s="14">
        <v>0</v>
      </c>
      <c r="L510" s="6">
        <f t="shared" ref="L510" si="1322">(K510+J510)/E510</f>
        <v>-10</v>
      </c>
      <c r="M510" s="6">
        <f t="shared" ref="M510" si="1323">L510*E510</f>
        <v>-5000</v>
      </c>
    </row>
    <row r="511" spans="1:13">
      <c r="A511" s="11">
        <v>43847</v>
      </c>
      <c r="B511" s="3" t="s">
        <v>168</v>
      </c>
      <c r="C511" s="12" t="s">
        <v>19</v>
      </c>
      <c r="D511" s="12">
        <v>1460</v>
      </c>
      <c r="E511" s="13">
        <v>300</v>
      </c>
      <c r="F511" s="3" t="s">
        <v>13</v>
      </c>
      <c r="G511" s="14">
        <v>55</v>
      </c>
      <c r="H511" s="14">
        <v>49</v>
      </c>
      <c r="I511" s="14">
        <v>0</v>
      </c>
      <c r="J511" s="5">
        <f t="shared" ref="J511" si="1324">(IF(F511="SELL",G511-H511,IF(F511="BUY",H511-G511)))*E511</f>
        <v>-1800</v>
      </c>
      <c r="K511" s="14">
        <v>0</v>
      </c>
      <c r="L511" s="6">
        <f t="shared" ref="L511" si="1325">(K511+J511)/E511</f>
        <v>-6</v>
      </c>
      <c r="M511" s="6">
        <f t="shared" ref="M511" si="1326">L511*E511</f>
        <v>-1800</v>
      </c>
    </row>
    <row r="512" spans="1:13">
      <c r="A512" s="11">
        <v>43847</v>
      </c>
      <c r="B512" s="3" t="s">
        <v>190</v>
      </c>
      <c r="C512" s="12" t="s">
        <v>19</v>
      </c>
      <c r="D512" s="12">
        <v>760</v>
      </c>
      <c r="E512" s="13">
        <v>700</v>
      </c>
      <c r="F512" s="3" t="s">
        <v>13</v>
      </c>
      <c r="G512" s="14">
        <v>20</v>
      </c>
      <c r="H512" s="14">
        <v>23</v>
      </c>
      <c r="I512" s="14">
        <v>0</v>
      </c>
      <c r="J512" s="5">
        <f t="shared" ref="J512" si="1327">(IF(F512="SELL",G512-H512,IF(F512="BUY",H512-G512)))*E512</f>
        <v>2100</v>
      </c>
      <c r="K512" s="14">
        <v>0</v>
      </c>
      <c r="L512" s="6">
        <f t="shared" ref="L512" si="1328">(K512+J512)/E512</f>
        <v>3</v>
      </c>
      <c r="M512" s="6">
        <f t="shared" ref="M512" si="1329">L512*E512</f>
        <v>2100</v>
      </c>
    </row>
    <row r="513" spans="1:13">
      <c r="A513" s="11">
        <v>43846</v>
      </c>
      <c r="B513" s="3" t="s">
        <v>210</v>
      </c>
      <c r="C513" s="12" t="s">
        <v>19</v>
      </c>
      <c r="D513" s="12">
        <v>700</v>
      </c>
      <c r="E513" s="13">
        <v>1100</v>
      </c>
      <c r="F513" s="3" t="s">
        <v>13</v>
      </c>
      <c r="G513" s="14">
        <v>17</v>
      </c>
      <c r="H513" s="14">
        <v>21</v>
      </c>
      <c r="I513" s="14">
        <v>0</v>
      </c>
      <c r="J513" s="5">
        <f t="shared" ref="J513" si="1330">(IF(F513="SELL",G513-H513,IF(F513="BUY",H513-G513)))*E513</f>
        <v>4400</v>
      </c>
      <c r="K513" s="14">
        <v>0</v>
      </c>
      <c r="L513" s="6">
        <f t="shared" ref="L513" si="1331">(K513+J513)/E513</f>
        <v>4</v>
      </c>
      <c r="M513" s="6">
        <f t="shared" ref="M513" si="1332">L513*E513</f>
        <v>4400</v>
      </c>
    </row>
    <row r="514" spans="1:13">
      <c r="A514" s="11">
        <v>43846</v>
      </c>
      <c r="B514" s="3" t="s">
        <v>204</v>
      </c>
      <c r="C514" s="12" t="s">
        <v>19</v>
      </c>
      <c r="D514" s="12">
        <v>225</v>
      </c>
      <c r="E514" s="13">
        <v>4000</v>
      </c>
      <c r="F514" s="3" t="s">
        <v>13</v>
      </c>
      <c r="G514" s="14">
        <v>6.5</v>
      </c>
      <c r="H514" s="14">
        <v>5</v>
      </c>
      <c r="I514" s="14">
        <v>0</v>
      </c>
      <c r="J514" s="5">
        <f t="shared" ref="J514" si="1333">(IF(F514="SELL",G514-H514,IF(F514="BUY",H514-G514)))*E514</f>
        <v>-6000</v>
      </c>
      <c r="K514" s="14">
        <v>0</v>
      </c>
      <c r="L514" s="6">
        <f t="shared" ref="L514" si="1334">(K514+J514)/E514</f>
        <v>-1.5</v>
      </c>
      <c r="M514" s="6">
        <f t="shared" ref="M514" si="1335">L514*E514</f>
        <v>-6000</v>
      </c>
    </row>
    <row r="515" spans="1:13">
      <c r="A515" s="11">
        <v>43846</v>
      </c>
      <c r="B515" s="3" t="s">
        <v>205</v>
      </c>
      <c r="C515" s="12" t="s">
        <v>19</v>
      </c>
      <c r="D515" s="12">
        <v>460</v>
      </c>
      <c r="E515" s="13">
        <v>2750</v>
      </c>
      <c r="F515" s="3" t="s">
        <v>13</v>
      </c>
      <c r="G515" s="14">
        <v>10</v>
      </c>
      <c r="H515" s="14">
        <v>8</v>
      </c>
      <c r="I515" s="14">
        <v>0</v>
      </c>
      <c r="J515" s="5">
        <f t="shared" ref="J515" si="1336">(IF(F515="SELL",G515-H515,IF(F515="BUY",H515-G515)))*E515</f>
        <v>-5500</v>
      </c>
      <c r="K515" s="14">
        <v>0</v>
      </c>
      <c r="L515" s="6">
        <f t="shared" ref="L515" si="1337">(K515+J515)/E515</f>
        <v>-2</v>
      </c>
      <c r="M515" s="6">
        <f t="shared" ref="M515" si="1338">L515*E515</f>
        <v>-5500</v>
      </c>
    </row>
    <row r="516" spans="1:13">
      <c r="A516" s="11">
        <v>43845</v>
      </c>
      <c r="B516" s="3" t="s">
        <v>202</v>
      </c>
      <c r="C516" s="12" t="s">
        <v>18</v>
      </c>
      <c r="D516" s="12">
        <v>140</v>
      </c>
      <c r="E516" s="13">
        <v>6000</v>
      </c>
      <c r="F516" s="3" t="s">
        <v>13</v>
      </c>
      <c r="G516" s="14">
        <v>1.7</v>
      </c>
      <c r="H516" s="14">
        <v>2.5</v>
      </c>
      <c r="I516" s="14">
        <v>0</v>
      </c>
      <c r="J516" s="5">
        <f t="shared" ref="J516" si="1339">(IF(F516="SELL",G516-H516,IF(F516="BUY",H516-G516)))*E516</f>
        <v>4800</v>
      </c>
      <c r="K516" s="14">
        <v>0</v>
      </c>
      <c r="L516" s="6">
        <f t="shared" ref="L516" si="1340">(K516+J516)/E516</f>
        <v>0.8</v>
      </c>
      <c r="M516" s="6">
        <f t="shared" ref="M516" si="1341">L516*E516</f>
        <v>4800</v>
      </c>
    </row>
    <row r="517" spans="1:13">
      <c r="A517" s="11">
        <v>43845</v>
      </c>
      <c r="B517" s="3" t="s">
        <v>148</v>
      </c>
      <c r="C517" s="12" t="s">
        <v>18</v>
      </c>
      <c r="D517" s="12">
        <v>140</v>
      </c>
      <c r="E517" s="13">
        <v>6000</v>
      </c>
      <c r="F517" s="3" t="s">
        <v>13</v>
      </c>
      <c r="G517" s="14">
        <v>3</v>
      </c>
      <c r="H517" s="14">
        <v>3.7</v>
      </c>
      <c r="I517" s="14">
        <v>0</v>
      </c>
      <c r="J517" s="5">
        <f t="shared" ref="J517" si="1342">(IF(F517="SELL",G517-H517,IF(F517="BUY",H517-G517)))*E517</f>
        <v>4200.0000000000009</v>
      </c>
      <c r="K517" s="14">
        <v>0</v>
      </c>
      <c r="L517" s="6">
        <f t="shared" ref="L517" si="1343">(K517+J517)/E517</f>
        <v>0.70000000000000018</v>
      </c>
      <c r="M517" s="6">
        <f t="shared" ref="M517" si="1344">L517*E517</f>
        <v>4200.0000000000009</v>
      </c>
    </row>
    <row r="518" spans="1:13">
      <c r="A518" s="11">
        <v>43844</v>
      </c>
      <c r="B518" s="3" t="s">
        <v>162</v>
      </c>
      <c r="C518" s="12" t="s">
        <v>19</v>
      </c>
      <c r="D518" s="12">
        <v>57</v>
      </c>
      <c r="E518" s="13">
        <v>9000</v>
      </c>
      <c r="F518" s="3" t="s">
        <v>13</v>
      </c>
      <c r="G518" s="14">
        <v>3</v>
      </c>
      <c r="H518" s="14">
        <v>3.5</v>
      </c>
      <c r="I518" s="14">
        <v>4.5</v>
      </c>
      <c r="J518" s="5">
        <f t="shared" ref="J518" si="1345">(IF(F518="SELL",G518-H518,IF(F518="BUY",H518-G518)))*E518</f>
        <v>4500</v>
      </c>
      <c r="K518" s="14">
        <f>E518*1</f>
        <v>9000</v>
      </c>
      <c r="L518" s="6">
        <f t="shared" ref="L518" si="1346">(K518+J518)/E518</f>
        <v>1.5</v>
      </c>
      <c r="M518" s="6">
        <f t="shared" ref="M518" si="1347">L518*E518</f>
        <v>13500</v>
      </c>
    </row>
    <row r="519" spans="1:13">
      <c r="A519" s="11">
        <v>43844</v>
      </c>
      <c r="B519" s="3" t="s">
        <v>211</v>
      </c>
      <c r="C519" s="12" t="s">
        <v>19</v>
      </c>
      <c r="D519" s="12">
        <v>320</v>
      </c>
      <c r="E519" s="13">
        <v>2500</v>
      </c>
      <c r="F519" s="3" t="s">
        <v>13</v>
      </c>
      <c r="G519" s="14">
        <v>10.5</v>
      </c>
      <c r="H519" s="14">
        <v>12</v>
      </c>
      <c r="I519" s="14">
        <v>0</v>
      </c>
      <c r="J519" s="5">
        <f t="shared" ref="J519" si="1348">(IF(F519="SELL",G519-H519,IF(F519="BUY",H519-G519)))*E519</f>
        <v>3750</v>
      </c>
      <c r="K519" s="14">
        <v>0</v>
      </c>
      <c r="L519" s="6">
        <f t="shared" ref="L519" si="1349">(K519+J519)/E519</f>
        <v>1.5</v>
      </c>
      <c r="M519" s="6">
        <f t="shared" ref="M519" si="1350">L519*E519</f>
        <v>3750</v>
      </c>
    </row>
    <row r="520" spans="1:13">
      <c r="A520" s="11">
        <v>43843</v>
      </c>
      <c r="B520" s="3" t="s">
        <v>210</v>
      </c>
      <c r="C520" s="12" t="s">
        <v>19</v>
      </c>
      <c r="D520" s="12">
        <v>660</v>
      </c>
      <c r="E520" s="13">
        <v>1100</v>
      </c>
      <c r="F520" s="3" t="s">
        <v>13</v>
      </c>
      <c r="G520" s="14">
        <v>18</v>
      </c>
      <c r="H520" s="14">
        <v>22</v>
      </c>
      <c r="I520" s="14">
        <v>27</v>
      </c>
      <c r="J520" s="5">
        <f t="shared" ref="J520" si="1351">(IF(F520="SELL",G520-H520,IF(F520="BUY",H520-G520)))*E520</f>
        <v>4400</v>
      </c>
      <c r="K520" s="14">
        <f>E520*5</f>
        <v>5500</v>
      </c>
      <c r="L520" s="6">
        <f t="shared" ref="L520" si="1352">(K520+J520)/E520</f>
        <v>9</v>
      </c>
      <c r="M520" s="6">
        <f t="shared" ref="M520" si="1353">L520*E520</f>
        <v>9900</v>
      </c>
    </row>
    <row r="521" spans="1:13">
      <c r="A521" s="11">
        <v>43843</v>
      </c>
      <c r="B521" s="3" t="s">
        <v>209</v>
      </c>
      <c r="C521" s="12" t="s">
        <v>19</v>
      </c>
      <c r="D521" s="12">
        <v>1940</v>
      </c>
      <c r="E521" s="13">
        <v>300</v>
      </c>
      <c r="F521" s="3" t="s">
        <v>13</v>
      </c>
      <c r="G521" s="14">
        <v>60</v>
      </c>
      <c r="H521" s="14">
        <v>73</v>
      </c>
      <c r="I521" s="14">
        <v>0</v>
      </c>
      <c r="J521" s="5">
        <f t="shared" ref="J521" si="1354">(IF(F521="SELL",G521-H521,IF(F521="BUY",H521-G521)))*E521</f>
        <v>3900</v>
      </c>
      <c r="K521" s="14">
        <v>0</v>
      </c>
      <c r="L521" s="6">
        <f t="shared" ref="L521" si="1355">(K521+J521)/E521</f>
        <v>13</v>
      </c>
      <c r="M521" s="6">
        <f t="shared" ref="M521" si="1356">L521*E521</f>
        <v>3900</v>
      </c>
    </row>
    <row r="522" spans="1:13">
      <c r="A522" s="11">
        <v>43840</v>
      </c>
      <c r="B522" s="3" t="s">
        <v>179</v>
      </c>
      <c r="C522" s="12" t="s">
        <v>19</v>
      </c>
      <c r="D522" s="12">
        <v>245</v>
      </c>
      <c r="E522" s="13">
        <v>3300</v>
      </c>
      <c r="F522" s="3" t="s">
        <v>13</v>
      </c>
      <c r="G522" s="14">
        <v>7.2</v>
      </c>
      <c r="H522" s="14">
        <v>8.5</v>
      </c>
      <c r="I522" s="14">
        <v>0</v>
      </c>
      <c r="J522" s="5">
        <f t="shared" ref="J522" si="1357">(IF(F522="SELL",G522-H522,IF(F522="BUY",H522-G522)))*E522</f>
        <v>4289.9999999999991</v>
      </c>
      <c r="K522" s="14">
        <v>0</v>
      </c>
      <c r="L522" s="6">
        <f t="shared" ref="L522" si="1358">(K522+J522)/E522</f>
        <v>1.2999999999999998</v>
      </c>
      <c r="M522" s="6">
        <f t="shared" ref="M522" si="1359">L522*E522</f>
        <v>4289.9999999999991</v>
      </c>
    </row>
    <row r="523" spans="1:13">
      <c r="A523" s="11">
        <v>43840</v>
      </c>
      <c r="B523" s="3" t="s">
        <v>161</v>
      </c>
      <c r="C523" s="12" t="s">
        <v>19</v>
      </c>
      <c r="D523" s="12">
        <v>50</v>
      </c>
      <c r="E523" s="13">
        <v>15700</v>
      </c>
      <c r="F523" s="3" t="s">
        <v>13</v>
      </c>
      <c r="G523" s="14">
        <v>1.65</v>
      </c>
      <c r="H523" s="14">
        <v>1.95</v>
      </c>
      <c r="I523" s="14">
        <v>0</v>
      </c>
      <c r="J523" s="5">
        <f t="shared" ref="J523" si="1360">(IF(F523="SELL",G523-H523,IF(F523="BUY",H523-G523)))*E523</f>
        <v>4710.0000000000009</v>
      </c>
      <c r="K523" s="14">
        <v>0</v>
      </c>
      <c r="L523" s="6">
        <f t="shared" ref="L523" si="1361">(K523+J523)/E523</f>
        <v>0.30000000000000004</v>
      </c>
      <c r="M523" s="6">
        <f t="shared" ref="M523" si="1362">L523*E523</f>
        <v>4710.0000000000009</v>
      </c>
    </row>
    <row r="524" spans="1:13">
      <c r="A524" s="11">
        <v>43839</v>
      </c>
      <c r="B524" s="3" t="s">
        <v>168</v>
      </c>
      <c r="C524" s="12" t="s">
        <v>19</v>
      </c>
      <c r="D524" s="12">
        <v>1400</v>
      </c>
      <c r="E524" s="13">
        <v>300</v>
      </c>
      <c r="F524" s="3" t="s">
        <v>13</v>
      </c>
      <c r="G524" s="14">
        <v>60</v>
      </c>
      <c r="H524" s="14">
        <v>72</v>
      </c>
      <c r="I524" s="14">
        <v>0</v>
      </c>
      <c r="J524" s="5">
        <f t="shared" ref="J524" si="1363">(IF(F524="SELL",G524-H524,IF(F524="BUY",H524-G524)))*E524</f>
        <v>3600</v>
      </c>
      <c r="K524" s="14">
        <v>0</v>
      </c>
      <c r="L524" s="6">
        <f t="shared" ref="L524" si="1364">(K524+J524)/E524</f>
        <v>12</v>
      </c>
      <c r="M524" s="6">
        <f t="shared" ref="M524" si="1365">L524*E524</f>
        <v>3600</v>
      </c>
    </row>
    <row r="525" spans="1:13">
      <c r="A525" s="11">
        <v>43839</v>
      </c>
      <c r="B525" s="3" t="s">
        <v>170</v>
      </c>
      <c r="C525" s="12" t="s">
        <v>19</v>
      </c>
      <c r="D525" s="12">
        <v>255</v>
      </c>
      <c r="E525" s="13">
        <v>3200</v>
      </c>
      <c r="F525" s="3" t="s">
        <v>13</v>
      </c>
      <c r="G525" s="14">
        <v>7</v>
      </c>
      <c r="H525" s="14">
        <v>5</v>
      </c>
      <c r="I525" s="14">
        <v>0</v>
      </c>
      <c r="J525" s="5">
        <f t="shared" ref="J525" si="1366">(IF(F525="SELL",G525-H525,IF(F525="BUY",H525-G525)))*E525</f>
        <v>-6400</v>
      </c>
      <c r="K525" s="14">
        <v>0</v>
      </c>
      <c r="L525" s="6">
        <f t="shared" ref="L525" si="1367">(K525+J525)/E525</f>
        <v>-2</v>
      </c>
      <c r="M525" s="6">
        <f t="shared" ref="M525" si="1368">L525*E525</f>
        <v>-6400</v>
      </c>
    </row>
    <row r="526" spans="1:13">
      <c r="A526" s="11">
        <v>43838</v>
      </c>
      <c r="B526" s="3" t="s">
        <v>161</v>
      </c>
      <c r="C526" s="12" t="s">
        <v>19</v>
      </c>
      <c r="D526" s="12">
        <v>46</v>
      </c>
      <c r="E526" s="13">
        <v>15700</v>
      </c>
      <c r="F526" s="3" t="s">
        <v>13</v>
      </c>
      <c r="G526" s="14">
        <v>1.85</v>
      </c>
      <c r="H526" s="14">
        <v>2.2000000000000002</v>
      </c>
      <c r="I526" s="14">
        <v>2.5499999999999998</v>
      </c>
      <c r="J526" s="5">
        <f t="shared" ref="J526" si="1369">(IF(F526="SELL",G526-H526,IF(F526="BUY",H526-G526)))*E526</f>
        <v>5495.0000000000018</v>
      </c>
      <c r="K526" s="14">
        <f>E526*0.35</f>
        <v>5495</v>
      </c>
      <c r="L526" s="6">
        <f t="shared" ref="L526" si="1370">(K526+J526)/E526</f>
        <v>0.70000000000000007</v>
      </c>
      <c r="M526" s="6">
        <f t="shared" ref="M526" si="1371">L526*E526</f>
        <v>10990.000000000002</v>
      </c>
    </row>
    <row r="527" spans="1:13">
      <c r="A527" s="11">
        <v>43838</v>
      </c>
      <c r="B527" s="3" t="s">
        <v>134</v>
      </c>
      <c r="C527" s="12" t="s">
        <v>18</v>
      </c>
      <c r="D527" s="12">
        <v>630</v>
      </c>
      <c r="E527" s="13">
        <v>1000</v>
      </c>
      <c r="F527" s="3" t="s">
        <v>13</v>
      </c>
      <c r="G527" s="14">
        <v>20.5</v>
      </c>
      <c r="H527" s="14">
        <v>21.25</v>
      </c>
      <c r="I527" s="14">
        <v>0</v>
      </c>
      <c r="J527" s="5">
        <f t="shared" ref="J527" si="1372">(IF(F527="SELL",G527-H527,IF(F527="BUY",H527-G527)))*E527</f>
        <v>750</v>
      </c>
      <c r="K527" s="14">
        <v>0</v>
      </c>
      <c r="L527" s="6">
        <f t="shared" ref="L527" si="1373">(K527+J527)/E527</f>
        <v>0.75</v>
      </c>
      <c r="M527" s="6">
        <f t="shared" ref="M527" si="1374">L527*E527</f>
        <v>750</v>
      </c>
    </row>
    <row r="528" spans="1:13">
      <c r="A528" s="11">
        <v>43837</v>
      </c>
      <c r="B528" s="3" t="s">
        <v>170</v>
      </c>
      <c r="C528" s="12" t="s">
        <v>19</v>
      </c>
      <c r="D528" s="12">
        <v>255</v>
      </c>
      <c r="E528" s="13">
        <v>3200</v>
      </c>
      <c r="F528" s="3" t="s">
        <v>13</v>
      </c>
      <c r="G528" s="14">
        <v>7</v>
      </c>
      <c r="H528" s="14">
        <v>7.5</v>
      </c>
      <c r="I528" s="14">
        <v>0</v>
      </c>
      <c r="J528" s="5">
        <f t="shared" ref="J528" si="1375">(IF(F528="SELL",G528-H528,IF(F528="BUY",H528-G528)))*E528</f>
        <v>1600</v>
      </c>
      <c r="K528" s="14">
        <v>0</v>
      </c>
      <c r="L528" s="6">
        <f t="shared" ref="L528" si="1376">(K528+J528)/E528</f>
        <v>0.5</v>
      </c>
      <c r="M528" s="6">
        <f t="shared" ref="M528" si="1377">L528*E528</f>
        <v>1600</v>
      </c>
    </row>
    <row r="529" spans="1:13">
      <c r="A529" s="11">
        <v>43837</v>
      </c>
      <c r="B529" s="3" t="s">
        <v>208</v>
      </c>
      <c r="C529" s="12" t="s">
        <v>19</v>
      </c>
      <c r="D529" s="12">
        <v>120</v>
      </c>
      <c r="E529" s="13">
        <v>4800</v>
      </c>
      <c r="F529" s="3" t="s">
        <v>13</v>
      </c>
      <c r="G529" s="14">
        <v>2.7</v>
      </c>
      <c r="H529" s="14">
        <v>3.3</v>
      </c>
      <c r="I529" s="14">
        <v>0</v>
      </c>
      <c r="J529" s="5">
        <f t="shared" ref="J529" si="1378">(IF(F529="SELL",G529-H529,IF(F529="BUY",H529-G529)))*E529</f>
        <v>2879.9999999999982</v>
      </c>
      <c r="K529" s="14">
        <v>0</v>
      </c>
      <c r="L529" s="6">
        <f t="shared" ref="L529" si="1379">(K529+J529)/E529</f>
        <v>0.59999999999999964</v>
      </c>
      <c r="M529" s="6">
        <f t="shared" ref="M529" si="1380">L529*E529</f>
        <v>2879.9999999999982</v>
      </c>
    </row>
    <row r="530" spans="1:13">
      <c r="A530" s="11">
        <v>43836</v>
      </c>
      <c r="B530" s="3" t="s">
        <v>159</v>
      </c>
      <c r="C530" s="12" t="s">
        <v>18</v>
      </c>
      <c r="D530" s="12">
        <v>150</v>
      </c>
      <c r="E530" s="13">
        <v>5000</v>
      </c>
      <c r="F530" s="3" t="s">
        <v>13</v>
      </c>
      <c r="G530" s="14">
        <v>8.1</v>
      </c>
      <c r="H530" s="14">
        <v>8.9</v>
      </c>
      <c r="I530" s="14">
        <v>11</v>
      </c>
      <c r="J530" s="5">
        <f t="shared" ref="J530" si="1381">(IF(F530="SELL",G530-H530,IF(F530="BUY",H530-G530)))*E530</f>
        <v>4000.0000000000036</v>
      </c>
      <c r="K530" s="14">
        <f>E530*2.1</f>
        <v>10500</v>
      </c>
      <c r="L530" s="6">
        <f t="shared" ref="L530" si="1382">(K530+J530)/E530</f>
        <v>2.9000000000000008</v>
      </c>
      <c r="M530" s="6">
        <f t="shared" ref="M530" si="1383">L530*E530</f>
        <v>14500.000000000004</v>
      </c>
    </row>
    <row r="531" spans="1:13">
      <c r="A531" s="11">
        <v>43836</v>
      </c>
      <c r="B531" s="3" t="s">
        <v>148</v>
      </c>
      <c r="C531" s="12" t="s">
        <v>18</v>
      </c>
      <c r="D531" s="12">
        <v>137.5</v>
      </c>
      <c r="E531" s="13">
        <v>6000</v>
      </c>
      <c r="F531" s="3" t="s">
        <v>13</v>
      </c>
      <c r="G531" s="14">
        <v>2.8</v>
      </c>
      <c r="H531" s="14">
        <v>3.5</v>
      </c>
      <c r="I531" s="14">
        <v>0</v>
      </c>
      <c r="J531" s="5">
        <f t="shared" ref="J531" si="1384">(IF(F531="SELL",G531-H531,IF(F531="BUY",H531-G531)))*E531</f>
        <v>4200.0000000000009</v>
      </c>
      <c r="K531" s="14">
        <v>0</v>
      </c>
      <c r="L531" s="6">
        <f t="shared" ref="L531" si="1385">(K531+J531)/E531</f>
        <v>0.70000000000000018</v>
      </c>
      <c r="M531" s="6">
        <f t="shared" ref="M531" si="1386">L531*E531</f>
        <v>4200.0000000000009</v>
      </c>
    </row>
    <row r="532" spans="1:13">
      <c r="A532" s="11">
        <v>43833</v>
      </c>
      <c r="B532" s="3" t="s">
        <v>185</v>
      </c>
      <c r="C532" s="12" t="s">
        <v>18</v>
      </c>
      <c r="D532" s="12">
        <v>420</v>
      </c>
      <c r="E532" s="13">
        <v>1200</v>
      </c>
      <c r="F532" s="3" t="s">
        <v>13</v>
      </c>
      <c r="G532" s="14">
        <v>14</v>
      </c>
      <c r="H532" s="14">
        <v>15.4</v>
      </c>
      <c r="I532" s="14">
        <v>0</v>
      </c>
      <c r="J532" s="5">
        <f t="shared" ref="J532" si="1387">(IF(F532="SELL",G532-H532,IF(F532="BUY",H532-G532)))*E532</f>
        <v>1680.0000000000005</v>
      </c>
      <c r="K532" s="14">
        <v>0</v>
      </c>
      <c r="L532" s="6">
        <f t="shared" ref="L532" si="1388">(K532+J532)/E532</f>
        <v>1.4000000000000004</v>
      </c>
      <c r="M532" s="6">
        <f t="shared" ref="M532" si="1389">L532*E532</f>
        <v>1680.0000000000005</v>
      </c>
    </row>
    <row r="533" spans="1:13">
      <c r="A533" s="11">
        <v>43832</v>
      </c>
      <c r="B533" s="3" t="s">
        <v>162</v>
      </c>
      <c r="C533" s="12" t="s">
        <v>19</v>
      </c>
      <c r="D533" s="12">
        <v>55</v>
      </c>
      <c r="E533" s="13">
        <v>9000</v>
      </c>
      <c r="F533" s="3" t="s">
        <v>13</v>
      </c>
      <c r="G533" s="14">
        <v>3.5</v>
      </c>
      <c r="H533" s="14">
        <v>3.95</v>
      </c>
      <c r="I533" s="14">
        <v>5</v>
      </c>
      <c r="J533" s="5">
        <f t="shared" ref="J533" si="1390">(IF(F533="SELL",G533-H533,IF(F533="BUY",H533-G533)))*E533</f>
        <v>4050.0000000000018</v>
      </c>
      <c r="K533" s="14">
        <f>E533*1.05</f>
        <v>9450</v>
      </c>
      <c r="L533" s="6">
        <f t="shared" ref="L533" si="1391">(K533+J533)/E533</f>
        <v>1.5000000000000002</v>
      </c>
      <c r="M533" s="6">
        <f t="shared" ref="M533" si="1392">L533*E533</f>
        <v>13500.000000000002</v>
      </c>
    </row>
    <row r="534" spans="1:13">
      <c r="A534" s="11">
        <v>43832</v>
      </c>
      <c r="B534" s="3" t="s">
        <v>179</v>
      </c>
      <c r="C534" s="12" t="s">
        <v>19</v>
      </c>
      <c r="D534" s="12">
        <v>230</v>
      </c>
      <c r="E534" s="13">
        <v>3300</v>
      </c>
      <c r="F534" s="3" t="s">
        <v>13</v>
      </c>
      <c r="G534" s="14">
        <v>9.4</v>
      </c>
      <c r="H534" s="14">
        <v>10.8</v>
      </c>
      <c r="I534" s="14">
        <v>11.8</v>
      </c>
      <c r="J534" s="5">
        <f t="shared" ref="J534" si="1393">(IF(F534="SELL",G534-H534,IF(F534="BUY",H534-G534)))*E534</f>
        <v>4620.0000000000009</v>
      </c>
      <c r="K534" s="14">
        <f>E534*1</f>
        <v>3300</v>
      </c>
      <c r="L534" s="6">
        <f t="shared" ref="L534" si="1394">(K534+J534)/E534</f>
        <v>2.4000000000000004</v>
      </c>
      <c r="M534" s="6">
        <f t="shared" ref="M534" si="1395">L534*E534</f>
        <v>7920.0000000000009</v>
      </c>
    </row>
    <row r="535" spans="1:13">
      <c r="A535" s="11">
        <v>43831</v>
      </c>
      <c r="B535" s="3" t="s">
        <v>166</v>
      </c>
      <c r="C535" s="12" t="s">
        <v>19</v>
      </c>
      <c r="D535" s="12">
        <v>62</v>
      </c>
      <c r="E535" s="13">
        <v>10000</v>
      </c>
      <c r="F535" s="3" t="s">
        <v>13</v>
      </c>
      <c r="G535" s="14">
        <v>3</v>
      </c>
      <c r="H535" s="14">
        <v>3.4</v>
      </c>
      <c r="I535" s="14">
        <v>0</v>
      </c>
      <c r="J535" s="5">
        <f t="shared" ref="J535" si="1396">(IF(F535="SELL",G535-H535,IF(F535="BUY",H535-G535)))*E535</f>
        <v>3999.9999999999991</v>
      </c>
      <c r="K535" s="14">
        <v>0</v>
      </c>
      <c r="L535" s="6">
        <f t="shared" ref="L535" si="1397">(K535+J535)/E535</f>
        <v>0.39999999999999991</v>
      </c>
      <c r="M535" s="6">
        <f t="shared" ref="M535" si="1398">L535*E535</f>
        <v>3999.9999999999991</v>
      </c>
    </row>
    <row r="536" spans="1:13">
      <c r="A536" s="11">
        <v>43831</v>
      </c>
      <c r="B536" s="3" t="s">
        <v>148</v>
      </c>
      <c r="C536" s="12" t="s">
        <v>19</v>
      </c>
      <c r="D536" s="12">
        <v>142.5</v>
      </c>
      <c r="E536" s="13">
        <v>6000</v>
      </c>
      <c r="F536" s="3" t="s">
        <v>13</v>
      </c>
      <c r="G536" s="14">
        <v>5.0999999999999996</v>
      </c>
      <c r="H536" s="14">
        <v>5.8</v>
      </c>
      <c r="I536" s="14">
        <v>0</v>
      </c>
      <c r="J536" s="5">
        <f t="shared" ref="J536" si="1399">(IF(F536="SELL",G536-H536,IF(F536="BUY",H536-G536)))*E536</f>
        <v>4200.0000000000009</v>
      </c>
      <c r="K536" s="14">
        <v>0</v>
      </c>
      <c r="L536" s="6">
        <f t="shared" ref="L536" si="1400">(K536+J536)/E536</f>
        <v>0.70000000000000018</v>
      </c>
      <c r="M536" s="6">
        <f t="shared" ref="M536" si="1401">L536*E536</f>
        <v>4200.0000000000009</v>
      </c>
    </row>
    <row r="537" spans="1:13">
      <c r="A537" s="11">
        <v>43830</v>
      </c>
      <c r="B537" s="3" t="s">
        <v>121</v>
      </c>
      <c r="C537" s="12" t="s">
        <v>19</v>
      </c>
      <c r="D537" s="12">
        <v>1650</v>
      </c>
      <c r="E537" s="13">
        <v>500</v>
      </c>
      <c r="F537" s="3" t="s">
        <v>13</v>
      </c>
      <c r="G537" s="14">
        <v>59</v>
      </c>
      <c r="H537" s="14">
        <v>68</v>
      </c>
      <c r="I537" s="14">
        <v>0</v>
      </c>
      <c r="J537" s="5">
        <f t="shared" ref="J537:J538" si="1402">(IF(F537="SELL",G537-H537,IF(F537="BUY",H537-G537)))*E537</f>
        <v>4500</v>
      </c>
      <c r="K537" s="14">
        <v>0</v>
      </c>
      <c r="L537" s="6">
        <f t="shared" ref="L537:L538" si="1403">(K537+J537)/E537</f>
        <v>9</v>
      </c>
      <c r="M537" s="6">
        <f t="shared" ref="M537:M538" si="1404">L537*E537</f>
        <v>4500</v>
      </c>
    </row>
    <row r="538" spans="1:13">
      <c r="A538" s="11">
        <v>43829</v>
      </c>
      <c r="B538" s="3" t="s">
        <v>207</v>
      </c>
      <c r="C538" s="12" t="s">
        <v>19</v>
      </c>
      <c r="D538" s="12">
        <v>540</v>
      </c>
      <c r="E538" s="13">
        <v>1300</v>
      </c>
      <c r="F538" s="3" t="s">
        <v>13</v>
      </c>
      <c r="G538" s="14">
        <v>24.5</v>
      </c>
      <c r="H538" s="14">
        <v>25</v>
      </c>
      <c r="I538" s="14">
        <v>0</v>
      </c>
      <c r="J538" s="5">
        <f t="shared" si="1402"/>
        <v>650</v>
      </c>
      <c r="K538" s="14">
        <v>0</v>
      </c>
      <c r="L538" s="6">
        <f t="shared" si="1403"/>
        <v>0.5</v>
      </c>
      <c r="M538" s="6">
        <f t="shared" si="1404"/>
        <v>650</v>
      </c>
    </row>
    <row r="539" spans="1:13">
      <c r="A539" s="11">
        <v>43829</v>
      </c>
      <c r="B539" s="3" t="s">
        <v>198</v>
      </c>
      <c r="C539" s="12" t="s">
        <v>19</v>
      </c>
      <c r="D539" s="12">
        <v>105</v>
      </c>
      <c r="E539" s="13">
        <v>4900</v>
      </c>
      <c r="F539" s="3" t="s">
        <v>13</v>
      </c>
      <c r="G539" s="14">
        <v>7.1</v>
      </c>
      <c r="H539" s="14">
        <v>6</v>
      </c>
      <c r="I539" s="14">
        <v>0</v>
      </c>
      <c r="J539" s="5">
        <f t="shared" ref="J539" si="1405">(IF(F539="SELL",G539-H539,IF(F539="BUY",H539-G539)))*E539</f>
        <v>-5389.9999999999982</v>
      </c>
      <c r="K539" s="14">
        <v>0</v>
      </c>
      <c r="L539" s="6">
        <f t="shared" ref="L539" si="1406">(K539+J539)/E539</f>
        <v>-1.0999999999999996</v>
      </c>
      <c r="M539" s="6">
        <f t="shared" ref="M539" si="1407">L539*E539</f>
        <v>-5389.9999999999982</v>
      </c>
    </row>
    <row r="540" spans="1:13">
      <c r="A540" s="11">
        <v>43826</v>
      </c>
      <c r="B540" s="3" t="s">
        <v>179</v>
      </c>
      <c r="C540" s="12" t="s">
        <v>19</v>
      </c>
      <c r="D540" s="12">
        <v>230</v>
      </c>
      <c r="E540" s="13">
        <v>3300</v>
      </c>
      <c r="F540" s="3" t="s">
        <v>13</v>
      </c>
      <c r="G540" s="14">
        <v>9.5</v>
      </c>
      <c r="H540" s="14">
        <v>10.8</v>
      </c>
      <c r="I540" s="14">
        <v>12</v>
      </c>
      <c r="J540" s="5">
        <f t="shared" ref="J540" si="1408">(IF(F540="SELL",G540-H540,IF(F540="BUY",H540-G540)))*E540</f>
        <v>4290.0000000000027</v>
      </c>
      <c r="K540" s="14">
        <f>E540*1.2</f>
        <v>3960</v>
      </c>
      <c r="L540" s="6">
        <f t="shared" ref="L540" si="1409">(K540+J540)/E540</f>
        <v>2.5000000000000009</v>
      </c>
      <c r="M540" s="6">
        <f t="shared" ref="M540" si="1410">L540*E540</f>
        <v>8250.0000000000036</v>
      </c>
    </row>
    <row r="541" spans="1:13">
      <c r="A541" s="11">
        <v>43826</v>
      </c>
      <c r="B541" s="3" t="s">
        <v>148</v>
      </c>
      <c r="C541" s="12" t="s">
        <v>19</v>
      </c>
      <c r="D541" s="12">
        <v>140</v>
      </c>
      <c r="E541" s="13">
        <v>6000</v>
      </c>
      <c r="F541" s="3" t="s">
        <v>13</v>
      </c>
      <c r="G541" s="14">
        <v>5.7</v>
      </c>
      <c r="H541" s="14">
        <v>5.85</v>
      </c>
      <c r="I541" s="14">
        <v>0</v>
      </c>
      <c r="J541" s="5">
        <f t="shared" ref="J541" si="1411">(IF(F541="SELL",G541-H541,IF(F541="BUY",H541-G541)))*E541</f>
        <v>899.99999999999682</v>
      </c>
      <c r="K541" s="14">
        <v>0</v>
      </c>
      <c r="L541" s="6">
        <f t="shared" ref="L541" si="1412">(K541+J541)/E541</f>
        <v>0.14999999999999947</v>
      </c>
      <c r="M541" s="6">
        <f t="shared" ref="M541" si="1413">L541*E541</f>
        <v>899.99999999999682</v>
      </c>
    </row>
    <row r="542" spans="1:13">
      <c r="A542" s="11">
        <v>43825</v>
      </c>
      <c r="B542" s="3" t="s">
        <v>161</v>
      </c>
      <c r="C542" s="12" t="s">
        <v>19</v>
      </c>
      <c r="D542" s="12">
        <v>42</v>
      </c>
      <c r="E542" s="13">
        <v>15700</v>
      </c>
      <c r="F542" s="3" t="s">
        <v>13</v>
      </c>
      <c r="G542" s="14">
        <v>2.15</v>
      </c>
      <c r="H542" s="14">
        <v>2.35</v>
      </c>
      <c r="I542" s="14">
        <v>0</v>
      </c>
      <c r="J542" s="5">
        <f t="shared" ref="J542" si="1414">(IF(F542="SELL",G542-H542,IF(F542="BUY",H542-G542)))*E542</f>
        <v>3140.0000000000027</v>
      </c>
      <c r="K542" s="14">
        <v>0</v>
      </c>
      <c r="L542" s="6">
        <f t="shared" ref="L542" si="1415">(K542+J542)/E542</f>
        <v>0.20000000000000018</v>
      </c>
      <c r="M542" s="6">
        <f t="shared" ref="M542" si="1416">L542*E542</f>
        <v>3140.0000000000027</v>
      </c>
    </row>
    <row r="543" spans="1:13">
      <c r="A543" s="11">
        <v>43825</v>
      </c>
      <c r="B543" s="3" t="s">
        <v>206</v>
      </c>
      <c r="C543" s="12" t="s">
        <v>18</v>
      </c>
      <c r="D543" s="12">
        <v>1280</v>
      </c>
      <c r="E543" s="13">
        <v>700</v>
      </c>
      <c r="F543" s="3" t="s">
        <v>13</v>
      </c>
      <c r="G543" s="14">
        <v>9.5</v>
      </c>
      <c r="H543" s="14">
        <v>12</v>
      </c>
      <c r="I543" s="14">
        <v>0</v>
      </c>
      <c r="J543" s="5">
        <f t="shared" ref="J543" si="1417">(IF(F543="SELL",G543-H543,IF(F543="BUY",H543-G543)))*E543</f>
        <v>1750</v>
      </c>
      <c r="K543" s="14">
        <v>0</v>
      </c>
      <c r="L543" s="6">
        <f t="shared" ref="L543" si="1418">(K543+J543)/E543</f>
        <v>2.5</v>
      </c>
      <c r="M543" s="6">
        <f t="shared" ref="M543" si="1419">L543*E543</f>
        <v>1750</v>
      </c>
    </row>
    <row r="544" spans="1:13">
      <c r="A544" s="11">
        <v>43823</v>
      </c>
      <c r="B544" s="3" t="s">
        <v>136</v>
      </c>
      <c r="C544" s="12" t="s">
        <v>19</v>
      </c>
      <c r="D544" s="12">
        <v>450</v>
      </c>
      <c r="E544" s="13">
        <v>1061</v>
      </c>
      <c r="F544" s="3" t="s">
        <v>13</v>
      </c>
      <c r="G544" s="14">
        <v>14</v>
      </c>
      <c r="H544" s="14">
        <v>18</v>
      </c>
      <c r="I544" s="14">
        <v>20</v>
      </c>
      <c r="J544" s="5">
        <f t="shared" ref="J544" si="1420">(IF(F544="SELL",G544-H544,IF(F544="BUY",H544-G544)))*E544</f>
        <v>4244</v>
      </c>
      <c r="K544" s="14">
        <f>E544*2</f>
        <v>2122</v>
      </c>
      <c r="L544" s="6">
        <f t="shared" ref="L544" si="1421">(K544+J544)/E544</f>
        <v>6</v>
      </c>
      <c r="M544" s="6">
        <f t="shared" ref="M544" si="1422">L544*E544</f>
        <v>6366</v>
      </c>
    </row>
    <row r="545" spans="1:13">
      <c r="A545" s="11">
        <v>43822</v>
      </c>
      <c r="B545" s="3" t="s">
        <v>204</v>
      </c>
      <c r="C545" s="12" t="s">
        <v>18</v>
      </c>
      <c r="D545" s="12">
        <v>215</v>
      </c>
      <c r="E545" s="13">
        <v>4000</v>
      </c>
      <c r="F545" s="3" t="s">
        <v>13</v>
      </c>
      <c r="G545" s="14">
        <v>3.5</v>
      </c>
      <c r="H545" s="14">
        <v>4.5</v>
      </c>
      <c r="I545" s="14">
        <v>0</v>
      </c>
      <c r="J545" s="5">
        <f t="shared" ref="J545" si="1423">(IF(F545="SELL",G545-H545,IF(F545="BUY",H545-G545)))*E545</f>
        <v>4000</v>
      </c>
      <c r="K545" s="14">
        <v>0</v>
      </c>
      <c r="L545" s="6">
        <f t="shared" ref="L545" si="1424">(K545+J545)/E545</f>
        <v>1</v>
      </c>
      <c r="M545" s="6">
        <f t="shared" ref="M545" si="1425">L545*E545</f>
        <v>4000</v>
      </c>
    </row>
    <row r="546" spans="1:13">
      <c r="A546" s="11">
        <v>43819</v>
      </c>
      <c r="B546" s="3" t="s">
        <v>204</v>
      </c>
      <c r="C546" s="12" t="s">
        <v>19</v>
      </c>
      <c r="D546" s="12">
        <v>220</v>
      </c>
      <c r="E546" s="13">
        <v>4000</v>
      </c>
      <c r="F546" s="3" t="s">
        <v>13</v>
      </c>
      <c r="G546" s="14">
        <v>8.5</v>
      </c>
      <c r="H546" s="14">
        <v>9.5</v>
      </c>
      <c r="I546" s="14">
        <v>11</v>
      </c>
      <c r="J546" s="5">
        <f t="shared" ref="J546:J547" si="1426">(IF(F546="SELL",G546-H546,IF(F546="BUY",H546-G546)))*E546</f>
        <v>4000</v>
      </c>
      <c r="K546" s="14">
        <f>E546*1.5</f>
        <v>6000</v>
      </c>
      <c r="L546" s="6">
        <f t="shared" ref="L546:L547" si="1427">(K546+J546)/E546</f>
        <v>2.5</v>
      </c>
      <c r="M546" s="6">
        <f t="shared" ref="M546:M547" si="1428">L546*E546</f>
        <v>10000</v>
      </c>
    </row>
    <row r="547" spans="1:13">
      <c r="A547" s="11">
        <v>43819</v>
      </c>
      <c r="B547" s="3" t="s">
        <v>205</v>
      </c>
      <c r="C547" s="12" t="s">
        <v>19</v>
      </c>
      <c r="D547" s="12">
        <v>430</v>
      </c>
      <c r="E547" s="13">
        <v>2750</v>
      </c>
      <c r="F547" s="3" t="s">
        <v>13</v>
      </c>
      <c r="G547" s="14">
        <v>8.4</v>
      </c>
      <c r="H547" s="14">
        <v>6.5</v>
      </c>
      <c r="I547" s="14">
        <v>0</v>
      </c>
      <c r="J547" s="5">
        <f t="shared" si="1426"/>
        <v>-5225.0000000000009</v>
      </c>
      <c r="K547" s="14">
        <v>0</v>
      </c>
      <c r="L547" s="6">
        <f t="shared" si="1427"/>
        <v>-1.9000000000000004</v>
      </c>
      <c r="M547" s="6">
        <f t="shared" si="1428"/>
        <v>-5225.0000000000009</v>
      </c>
    </row>
    <row r="548" spans="1:13">
      <c r="A548" s="11">
        <v>43818</v>
      </c>
      <c r="B548" s="3" t="s">
        <v>148</v>
      </c>
      <c r="C548" s="12" t="s">
        <v>19</v>
      </c>
      <c r="D548" s="12">
        <v>135</v>
      </c>
      <c r="E548" s="13">
        <v>6000</v>
      </c>
      <c r="F548" s="3" t="s">
        <v>13</v>
      </c>
      <c r="G548" s="14">
        <v>4</v>
      </c>
      <c r="H548" s="14">
        <v>4.7</v>
      </c>
      <c r="I548" s="14">
        <v>0</v>
      </c>
      <c r="J548" s="5">
        <f t="shared" ref="J548" si="1429">(IF(F548="SELL",G548-H548,IF(F548="BUY",H548-G548)))*E548</f>
        <v>4200.0000000000009</v>
      </c>
      <c r="K548" s="14">
        <v>0</v>
      </c>
      <c r="L548" s="6">
        <f t="shared" ref="L548" si="1430">(K548+J548)/E548</f>
        <v>0.70000000000000018</v>
      </c>
      <c r="M548" s="6">
        <f t="shared" ref="M548" si="1431">L548*E548</f>
        <v>4200.0000000000009</v>
      </c>
    </row>
    <row r="549" spans="1:13">
      <c r="A549" s="11">
        <v>43818</v>
      </c>
      <c r="B549" s="3" t="s">
        <v>203</v>
      </c>
      <c r="C549" s="12" t="s">
        <v>19</v>
      </c>
      <c r="D549" s="12">
        <v>175</v>
      </c>
      <c r="E549" s="13">
        <v>6000</v>
      </c>
      <c r="F549" s="3" t="s">
        <v>13</v>
      </c>
      <c r="G549" s="14">
        <v>4.2</v>
      </c>
      <c r="H549" s="14">
        <v>5</v>
      </c>
      <c r="I549" s="14">
        <v>0</v>
      </c>
      <c r="J549" s="5">
        <f t="shared" ref="J549" si="1432">(IF(F549="SELL",G549-H549,IF(F549="BUY",H549-G549)))*E549</f>
        <v>4799.9999999999991</v>
      </c>
      <c r="K549" s="14">
        <v>0</v>
      </c>
      <c r="L549" s="6">
        <f t="shared" ref="L549" si="1433">(K549+J549)/E549</f>
        <v>0.79999999999999982</v>
      </c>
      <c r="M549" s="6">
        <f t="shared" ref="M549" si="1434">L549*E549</f>
        <v>4799.9999999999991</v>
      </c>
    </row>
    <row r="550" spans="1:13">
      <c r="A550" s="11">
        <v>43817</v>
      </c>
      <c r="B550" s="3" t="s">
        <v>202</v>
      </c>
      <c r="C550" s="12" t="s">
        <v>19</v>
      </c>
      <c r="D550" s="12">
        <v>115</v>
      </c>
      <c r="E550" s="13">
        <v>6000</v>
      </c>
      <c r="F550" s="3" t="s">
        <v>13</v>
      </c>
      <c r="G550" s="14">
        <v>5.8</v>
      </c>
      <c r="H550" s="14">
        <v>6.3</v>
      </c>
      <c r="I550" s="14">
        <v>0</v>
      </c>
      <c r="J550" s="5">
        <f t="shared" ref="J550" si="1435">(IF(F550="SELL",G550-H550,IF(F550="BUY",H550-G550)))*E550</f>
        <v>3000</v>
      </c>
      <c r="K550" s="14">
        <v>0</v>
      </c>
      <c r="L550" s="6">
        <f t="shared" ref="L550" si="1436">(K550+J550)/E550</f>
        <v>0.5</v>
      </c>
      <c r="M550" s="6">
        <f t="shared" ref="M550" si="1437">L550*E550</f>
        <v>3000</v>
      </c>
    </row>
    <row r="551" spans="1:13">
      <c r="A551" s="11">
        <v>43817</v>
      </c>
      <c r="B551" s="3" t="s">
        <v>129</v>
      </c>
      <c r="C551" s="12" t="s">
        <v>19</v>
      </c>
      <c r="D551" s="12">
        <v>780</v>
      </c>
      <c r="E551" s="13">
        <v>600</v>
      </c>
      <c r="F551" s="3" t="s">
        <v>13</v>
      </c>
      <c r="G551" s="14">
        <v>17</v>
      </c>
      <c r="H551" s="14">
        <v>9</v>
      </c>
      <c r="I551" s="14">
        <v>0</v>
      </c>
      <c r="J551" s="5">
        <f t="shared" ref="J551" si="1438">(IF(F551="SELL",G551-H551,IF(F551="BUY",H551-G551)))*E551</f>
        <v>-4800</v>
      </c>
      <c r="K551" s="14">
        <v>0</v>
      </c>
      <c r="L551" s="6">
        <f t="shared" ref="L551" si="1439">(K551+J551)/E551</f>
        <v>-8</v>
      </c>
      <c r="M551" s="6">
        <f t="shared" ref="M551" si="1440">L551*E551</f>
        <v>-4800</v>
      </c>
    </row>
    <row r="552" spans="1:13">
      <c r="A552" s="11">
        <v>43816</v>
      </c>
      <c r="B552" s="3" t="s">
        <v>202</v>
      </c>
      <c r="C552" s="12" t="s">
        <v>19</v>
      </c>
      <c r="D552" s="12">
        <v>115</v>
      </c>
      <c r="E552" s="13">
        <v>6000</v>
      </c>
      <c r="F552" s="3" t="s">
        <v>13</v>
      </c>
      <c r="G552" s="14">
        <v>4</v>
      </c>
      <c r="H552" s="14">
        <v>4.7</v>
      </c>
      <c r="I552" s="14">
        <v>0</v>
      </c>
      <c r="J552" s="5">
        <f t="shared" ref="J552" si="1441">(IF(F552="SELL",G552-H552,IF(F552="BUY",H552-G552)))*E552</f>
        <v>4200.0000000000009</v>
      </c>
      <c r="K552" s="14">
        <v>0</v>
      </c>
      <c r="L552" s="6">
        <f t="shared" ref="L552" si="1442">(K552+J552)/E552</f>
        <v>0.70000000000000018</v>
      </c>
      <c r="M552" s="6">
        <f t="shared" ref="M552" si="1443">L552*E552</f>
        <v>4200.0000000000009</v>
      </c>
    </row>
    <row r="553" spans="1:13">
      <c r="A553" s="11">
        <v>43815</v>
      </c>
      <c r="B553" s="3" t="s">
        <v>176</v>
      </c>
      <c r="C553" s="12" t="s">
        <v>19</v>
      </c>
      <c r="D553" s="12">
        <v>117.5</v>
      </c>
      <c r="E553" s="13">
        <v>5334</v>
      </c>
      <c r="F553" s="3" t="s">
        <v>13</v>
      </c>
      <c r="G553" s="14">
        <v>5.3</v>
      </c>
      <c r="H553" s="14">
        <v>6</v>
      </c>
      <c r="I553" s="14">
        <v>0</v>
      </c>
      <c r="J553" s="5">
        <f t="shared" ref="J553" si="1444">(IF(F553="SELL",G553-H553,IF(F553="BUY",H553-G553)))*E553</f>
        <v>3733.8000000000011</v>
      </c>
      <c r="K553" s="14">
        <v>0</v>
      </c>
      <c r="L553" s="6">
        <f t="shared" ref="L553" si="1445">(K553+J553)/E553</f>
        <v>0.70000000000000018</v>
      </c>
      <c r="M553" s="6">
        <f t="shared" ref="M553" si="1446">L553*E553</f>
        <v>3733.8000000000011</v>
      </c>
    </row>
    <row r="554" spans="1:13">
      <c r="A554" s="11">
        <v>43812</v>
      </c>
      <c r="B554" s="3" t="s">
        <v>202</v>
      </c>
      <c r="C554" s="12" t="s">
        <v>19</v>
      </c>
      <c r="D554" s="12">
        <v>110</v>
      </c>
      <c r="E554" s="13">
        <v>6000</v>
      </c>
      <c r="F554" s="3" t="s">
        <v>13</v>
      </c>
      <c r="G554" s="14">
        <v>5</v>
      </c>
      <c r="H554" s="14">
        <v>6</v>
      </c>
      <c r="I554" s="14">
        <v>0</v>
      </c>
      <c r="J554" s="5">
        <f t="shared" ref="J554" si="1447">(IF(F554="SELL",G554-H554,IF(F554="BUY",H554-G554)))*E554</f>
        <v>6000</v>
      </c>
      <c r="K554" s="14">
        <v>0</v>
      </c>
      <c r="L554" s="6">
        <f t="shared" ref="L554" si="1448">(K554+J554)/E554</f>
        <v>1</v>
      </c>
      <c r="M554" s="6">
        <f t="shared" ref="M554" si="1449">L554*E554</f>
        <v>6000</v>
      </c>
    </row>
    <row r="555" spans="1:13">
      <c r="A555" s="11">
        <v>43812</v>
      </c>
      <c r="B555" s="3" t="s">
        <v>162</v>
      </c>
      <c r="C555" s="12" t="s">
        <v>19</v>
      </c>
      <c r="D555" s="12">
        <v>50</v>
      </c>
      <c r="E555" s="13">
        <v>8000</v>
      </c>
      <c r="F555" s="3" t="s">
        <v>13</v>
      </c>
      <c r="G555" s="14">
        <v>4</v>
      </c>
      <c r="H555" s="14">
        <v>4.25</v>
      </c>
      <c r="I555" s="14">
        <v>0</v>
      </c>
      <c r="J555" s="5">
        <f t="shared" ref="J555" si="1450">(IF(F555="SELL",G555-H555,IF(F555="BUY",H555-G555)))*E555</f>
        <v>2000</v>
      </c>
      <c r="K555" s="14">
        <v>0</v>
      </c>
      <c r="L555" s="6">
        <f t="shared" ref="L555" si="1451">(K555+J555)/E555</f>
        <v>0.25</v>
      </c>
      <c r="M555" s="6">
        <f t="shared" ref="M555" si="1452">L555*E555</f>
        <v>2000</v>
      </c>
    </row>
    <row r="556" spans="1:13">
      <c r="A556" s="11">
        <v>43811</v>
      </c>
      <c r="B556" s="3" t="s">
        <v>162</v>
      </c>
      <c r="C556" s="12" t="s">
        <v>19</v>
      </c>
      <c r="D556" s="12">
        <v>50</v>
      </c>
      <c r="E556" s="13">
        <v>8000</v>
      </c>
      <c r="F556" s="3" t="s">
        <v>13</v>
      </c>
      <c r="G556" s="14">
        <v>3.4</v>
      </c>
      <c r="H556" s="14">
        <v>4</v>
      </c>
      <c r="I556" s="14">
        <v>0</v>
      </c>
      <c r="J556" s="5">
        <f t="shared" ref="J556" si="1453">(IF(F556="SELL",G556-H556,IF(F556="BUY",H556-G556)))*E556</f>
        <v>4800.0000000000009</v>
      </c>
      <c r="K556" s="14">
        <v>0</v>
      </c>
      <c r="L556" s="6">
        <f t="shared" ref="L556" si="1454">(K556+J556)/E556</f>
        <v>0.60000000000000009</v>
      </c>
      <c r="M556" s="6">
        <f t="shared" ref="M556" si="1455">L556*E556</f>
        <v>4800.0000000000009</v>
      </c>
    </row>
    <row r="557" spans="1:13">
      <c r="A557" s="11">
        <v>43811</v>
      </c>
      <c r="B557" s="3" t="s">
        <v>202</v>
      </c>
      <c r="C557" s="12" t="s">
        <v>19</v>
      </c>
      <c r="D557" s="12">
        <v>110</v>
      </c>
      <c r="E557" s="13">
        <v>6000</v>
      </c>
      <c r="F557" s="3" t="s">
        <v>13</v>
      </c>
      <c r="G557" s="14">
        <v>5.5</v>
      </c>
      <c r="H557" s="14">
        <v>5.9</v>
      </c>
      <c r="I557" s="14">
        <v>0</v>
      </c>
      <c r="J557" s="5">
        <f t="shared" ref="J557" si="1456">(IF(F557="SELL",G557-H557,IF(F557="BUY",H557-G557)))*E557</f>
        <v>2400.0000000000023</v>
      </c>
      <c r="K557" s="14">
        <v>0</v>
      </c>
      <c r="L557" s="6">
        <f t="shared" ref="L557" si="1457">(K557+J557)/E557</f>
        <v>0.40000000000000036</v>
      </c>
      <c r="M557" s="6">
        <f t="shared" ref="M557" si="1458">L557*E557</f>
        <v>2400.0000000000023</v>
      </c>
    </row>
    <row r="558" spans="1:13">
      <c r="A558" s="11">
        <v>43811</v>
      </c>
      <c r="B558" s="3" t="s">
        <v>161</v>
      </c>
      <c r="C558" s="12" t="s">
        <v>19</v>
      </c>
      <c r="D558" s="12">
        <v>38</v>
      </c>
      <c r="E558" s="13">
        <v>12000</v>
      </c>
      <c r="F558" s="3" t="s">
        <v>13</v>
      </c>
      <c r="G558" s="14">
        <v>2.15</v>
      </c>
      <c r="H558" s="14">
        <v>2.5</v>
      </c>
      <c r="I558" s="14">
        <v>0</v>
      </c>
      <c r="J558" s="5">
        <f t="shared" ref="J558" si="1459">(IF(F558="SELL",G558-H558,IF(F558="BUY",H558-G558)))*E558</f>
        <v>4200.0000000000009</v>
      </c>
      <c r="K558" s="14">
        <v>0</v>
      </c>
      <c r="L558" s="6">
        <f t="shared" ref="L558" si="1460">(K558+J558)/E558</f>
        <v>0.35000000000000009</v>
      </c>
      <c r="M558" s="6">
        <f t="shared" ref="M558" si="1461">L558*E558</f>
        <v>4200.0000000000009</v>
      </c>
    </row>
    <row r="559" spans="1:13">
      <c r="A559" s="11">
        <v>43810</v>
      </c>
      <c r="B559" s="3" t="s">
        <v>201</v>
      </c>
      <c r="C559" s="12" t="s">
        <v>19</v>
      </c>
      <c r="D559" s="12">
        <v>1640</v>
      </c>
      <c r="E559" s="13">
        <v>400</v>
      </c>
      <c r="F559" s="3" t="s">
        <v>13</v>
      </c>
      <c r="G559" s="14">
        <v>51</v>
      </c>
      <c r="H559" s="14">
        <v>58</v>
      </c>
      <c r="I559" s="14">
        <v>0</v>
      </c>
      <c r="J559" s="5">
        <f t="shared" ref="J559" si="1462">(IF(F559="SELL",G559-H559,IF(F559="BUY",H559-G559)))*E559</f>
        <v>2800</v>
      </c>
      <c r="K559" s="14">
        <v>0</v>
      </c>
      <c r="L559" s="6">
        <f t="shared" ref="L559" si="1463">(K559+J559)/E559</f>
        <v>7</v>
      </c>
      <c r="M559" s="6">
        <f t="shared" ref="M559" si="1464">L559*E559</f>
        <v>2800</v>
      </c>
    </row>
    <row r="560" spans="1:13">
      <c r="A560" s="11">
        <v>43809</v>
      </c>
      <c r="B560" s="3" t="s">
        <v>200</v>
      </c>
      <c r="C560" s="12" t="s">
        <v>18</v>
      </c>
      <c r="D560" s="12">
        <v>34</v>
      </c>
      <c r="E560" s="13">
        <v>8500</v>
      </c>
      <c r="F560" s="3" t="s">
        <v>13</v>
      </c>
      <c r="G560" s="14">
        <v>2.2999999999999998</v>
      </c>
      <c r="H560" s="14">
        <v>2.85</v>
      </c>
      <c r="I560" s="14">
        <v>0</v>
      </c>
      <c r="J560" s="5">
        <f t="shared" ref="J560" si="1465">(IF(F560="SELL",G560-H560,IF(F560="BUY",H560-G560)))*E560</f>
        <v>4675.0000000000018</v>
      </c>
      <c r="K560" s="14">
        <v>0</v>
      </c>
      <c r="L560" s="6">
        <f t="shared" ref="L560" si="1466">(K560+J560)/E560</f>
        <v>0.55000000000000027</v>
      </c>
      <c r="M560" s="6">
        <f t="shared" ref="M560" si="1467">L560*E560</f>
        <v>4675.0000000000018</v>
      </c>
    </row>
    <row r="561" spans="1:13">
      <c r="A561" s="11">
        <v>43809</v>
      </c>
      <c r="B561" s="3" t="s">
        <v>161</v>
      </c>
      <c r="C561" s="12" t="s">
        <v>19</v>
      </c>
      <c r="D561" s="12">
        <v>37</v>
      </c>
      <c r="E561" s="13">
        <v>12000</v>
      </c>
      <c r="F561" s="3" t="s">
        <v>13</v>
      </c>
      <c r="G561" s="14">
        <v>2.5</v>
      </c>
      <c r="H561" s="14">
        <v>3</v>
      </c>
      <c r="I561" s="14">
        <v>0</v>
      </c>
      <c r="J561" s="5">
        <f t="shared" ref="J561" si="1468">(IF(F561="SELL",G561-H561,IF(F561="BUY",H561-G561)))*E561</f>
        <v>6000</v>
      </c>
      <c r="K561" s="14">
        <v>0</v>
      </c>
      <c r="L561" s="6">
        <f t="shared" ref="L561" si="1469">(K561+J561)/E561</f>
        <v>0.5</v>
      </c>
      <c r="M561" s="6">
        <f t="shared" ref="M561" si="1470">L561*E561</f>
        <v>6000</v>
      </c>
    </row>
    <row r="562" spans="1:13">
      <c r="A562" s="11">
        <v>43809</v>
      </c>
      <c r="B562" s="3" t="s">
        <v>198</v>
      </c>
      <c r="C562" s="12" t="s">
        <v>18</v>
      </c>
      <c r="D562" s="12">
        <v>110</v>
      </c>
      <c r="E562" s="13">
        <v>4000</v>
      </c>
      <c r="F562" s="3" t="s">
        <v>13</v>
      </c>
      <c r="G562" s="14">
        <v>5.6</v>
      </c>
      <c r="H562" s="14">
        <v>4.3</v>
      </c>
      <c r="I562" s="14">
        <v>0</v>
      </c>
      <c r="J562" s="5">
        <f t="shared" ref="J562" si="1471">(IF(F562="SELL",G562-H562,IF(F562="BUY",H562-G562)))*E562</f>
        <v>-5199.9999999999991</v>
      </c>
      <c r="K562" s="14">
        <v>0</v>
      </c>
      <c r="L562" s="6">
        <f t="shared" ref="L562" si="1472">(K562+J562)/E562</f>
        <v>-1.2999999999999998</v>
      </c>
      <c r="M562" s="6">
        <f t="shared" ref="M562" si="1473">L562*E562</f>
        <v>-5199.9999999999991</v>
      </c>
    </row>
    <row r="563" spans="1:13">
      <c r="A563" s="11">
        <v>43809</v>
      </c>
      <c r="B563" s="3" t="s">
        <v>122</v>
      </c>
      <c r="C563" s="12" t="s">
        <v>19</v>
      </c>
      <c r="D563" s="12">
        <v>500</v>
      </c>
      <c r="E563" s="13">
        <v>1800</v>
      </c>
      <c r="F563" s="3" t="s">
        <v>13</v>
      </c>
      <c r="G563" s="14">
        <v>19.5</v>
      </c>
      <c r="H563" s="14">
        <v>16</v>
      </c>
      <c r="I563" s="14">
        <v>0</v>
      </c>
      <c r="J563" s="5">
        <f t="shared" ref="J563" si="1474">(IF(F563="SELL",G563-H563,IF(F563="BUY",H563-G563)))*E563</f>
        <v>-6300</v>
      </c>
      <c r="K563" s="14">
        <v>0</v>
      </c>
      <c r="L563" s="6">
        <f t="shared" ref="L563" si="1475">(K563+J563)/E563</f>
        <v>-3.5</v>
      </c>
      <c r="M563" s="6">
        <f t="shared" ref="M563" si="1476">L563*E563</f>
        <v>-6300</v>
      </c>
    </row>
    <row r="564" spans="1:13">
      <c r="A564" s="11">
        <v>43808</v>
      </c>
      <c r="B564" s="3" t="s">
        <v>161</v>
      </c>
      <c r="C564" s="12" t="s">
        <v>19</v>
      </c>
      <c r="D564" s="12">
        <v>37</v>
      </c>
      <c r="E564" s="13">
        <v>12000</v>
      </c>
      <c r="F564" s="3" t="s">
        <v>13</v>
      </c>
      <c r="G564" s="14">
        <v>2.7</v>
      </c>
      <c r="H564" s="14">
        <v>3.3</v>
      </c>
      <c r="I564" s="14">
        <v>3.45</v>
      </c>
      <c r="J564" s="5">
        <f t="shared" ref="J564:J565" si="1477">(IF(F564="SELL",G564-H564,IF(F564="BUY",H564-G564)))*E564</f>
        <v>7199.9999999999955</v>
      </c>
      <c r="K564" s="14">
        <f>E564*0.15</f>
        <v>1800</v>
      </c>
      <c r="L564" s="6">
        <f t="shared" ref="L564:L565" si="1478">(K564+J564)/E564</f>
        <v>0.74999999999999967</v>
      </c>
      <c r="M564" s="6">
        <f t="shared" ref="M564:M565" si="1479">L564*E564</f>
        <v>8999.9999999999964</v>
      </c>
    </row>
    <row r="565" spans="1:13">
      <c r="A565" s="11">
        <v>43808</v>
      </c>
      <c r="B565" s="3" t="s">
        <v>154</v>
      </c>
      <c r="C565" s="12" t="s">
        <v>19</v>
      </c>
      <c r="D565" s="12">
        <v>110</v>
      </c>
      <c r="E565" s="13">
        <v>6200</v>
      </c>
      <c r="F565" s="3" t="s">
        <v>13</v>
      </c>
      <c r="G565" s="14">
        <v>3.5</v>
      </c>
      <c r="H565" s="14">
        <v>4.2</v>
      </c>
      <c r="I565" s="14">
        <v>4.4000000000000004</v>
      </c>
      <c r="J565" s="5">
        <f t="shared" si="1477"/>
        <v>4340.0000000000009</v>
      </c>
      <c r="K565" s="14">
        <f>E565*0.2</f>
        <v>1240</v>
      </c>
      <c r="L565" s="6">
        <f t="shared" si="1478"/>
        <v>0.90000000000000013</v>
      </c>
      <c r="M565" s="6">
        <f t="shared" si="1479"/>
        <v>5580.0000000000009</v>
      </c>
    </row>
    <row r="566" spans="1:13">
      <c r="A566" s="11">
        <v>43805</v>
      </c>
      <c r="B566" s="3" t="s">
        <v>199</v>
      </c>
      <c r="C566" s="12" t="s">
        <v>19</v>
      </c>
      <c r="D566" s="12">
        <v>1740</v>
      </c>
      <c r="E566" s="13">
        <v>600</v>
      </c>
      <c r="F566" s="3" t="s">
        <v>13</v>
      </c>
      <c r="G566" s="14">
        <v>40</v>
      </c>
      <c r="H566" s="14">
        <v>30</v>
      </c>
      <c r="I566" s="14">
        <v>0</v>
      </c>
      <c r="J566" s="5">
        <f t="shared" ref="J566" si="1480">(IF(F566="SELL",G566-H566,IF(F566="BUY",H566-G566)))*E566</f>
        <v>-6000</v>
      </c>
      <c r="K566" s="14">
        <v>0</v>
      </c>
      <c r="L566" s="6">
        <f t="shared" ref="L566" si="1481">(K566+J566)/E566</f>
        <v>-10</v>
      </c>
      <c r="M566" s="6">
        <f t="shared" ref="M566" si="1482">L566*E566</f>
        <v>-6000</v>
      </c>
    </row>
    <row r="567" spans="1:13">
      <c r="A567" s="11">
        <v>43805</v>
      </c>
      <c r="B567" s="3" t="s">
        <v>151</v>
      </c>
      <c r="C567" s="12" t="s">
        <v>19</v>
      </c>
      <c r="D567" s="12">
        <v>1700</v>
      </c>
      <c r="E567" s="13">
        <v>550</v>
      </c>
      <c r="F567" s="3" t="s">
        <v>13</v>
      </c>
      <c r="G567" s="14">
        <v>52</v>
      </c>
      <c r="H567" s="14">
        <v>41</v>
      </c>
      <c r="I567" s="14">
        <v>0</v>
      </c>
      <c r="J567" s="5">
        <f t="shared" ref="J567" si="1483">(IF(F567="SELL",G567-H567,IF(F567="BUY",H567-G567)))*E567</f>
        <v>-6050</v>
      </c>
      <c r="K567" s="14">
        <v>0</v>
      </c>
      <c r="L567" s="6">
        <f t="shared" ref="L567" si="1484">(K567+J567)/E567</f>
        <v>-11</v>
      </c>
      <c r="M567" s="6">
        <f t="shared" ref="M567" si="1485">L567*E567</f>
        <v>-6050</v>
      </c>
    </row>
    <row r="568" spans="1:13">
      <c r="A568" s="11">
        <v>43804</v>
      </c>
      <c r="B568" s="3" t="s">
        <v>151</v>
      </c>
      <c r="C568" s="12" t="s">
        <v>19</v>
      </c>
      <c r="D568" s="12">
        <v>1680</v>
      </c>
      <c r="E568" s="13">
        <v>550</v>
      </c>
      <c r="F568" s="3" t="s">
        <v>13</v>
      </c>
      <c r="G568" s="14">
        <v>52</v>
      </c>
      <c r="H568" s="14">
        <v>60</v>
      </c>
      <c r="I568" s="14">
        <v>0</v>
      </c>
      <c r="J568" s="5">
        <f t="shared" ref="J568" si="1486">(IF(F568="SELL",G568-H568,IF(F568="BUY",H568-G568)))*E568</f>
        <v>4400</v>
      </c>
      <c r="K568" s="14">
        <v>0</v>
      </c>
      <c r="L568" s="6">
        <f t="shared" ref="L568" si="1487">(K568+J568)/E568</f>
        <v>8</v>
      </c>
      <c r="M568" s="6">
        <f t="shared" ref="M568" si="1488">L568*E568</f>
        <v>4400</v>
      </c>
    </row>
    <row r="569" spans="1:13">
      <c r="A569" s="11">
        <v>43803</v>
      </c>
      <c r="B569" s="3" t="s">
        <v>198</v>
      </c>
      <c r="C569" s="12" t="s">
        <v>19</v>
      </c>
      <c r="D569" s="12">
        <v>100</v>
      </c>
      <c r="E569" s="13">
        <v>4000</v>
      </c>
      <c r="F569" s="3" t="s">
        <v>13</v>
      </c>
      <c r="G569" s="14">
        <v>8.3000000000000007</v>
      </c>
      <c r="H569" s="14">
        <v>8.8000000000000007</v>
      </c>
      <c r="I569" s="14">
        <v>0</v>
      </c>
      <c r="J569" s="5">
        <f t="shared" ref="J569" si="1489">(IF(F569="SELL",G569-H569,IF(F569="BUY",H569-G569)))*E569</f>
        <v>2000</v>
      </c>
      <c r="K569" s="14">
        <v>0</v>
      </c>
      <c r="L569" s="6">
        <f t="shared" ref="L569" si="1490">(K569+J569)/E569</f>
        <v>0.5</v>
      </c>
      <c r="M569" s="6">
        <f t="shared" ref="M569" si="1491">L569*E569</f>
        <v>2000</v>
      </c>
    </row>
    <row r="570" spans="1:13">
      <c r="A570" s="11">
        <v>43803</v>
      </c>
      <c r="B570" s="3" t="s">
        <v>161</v>
      </c>
      <c r="C570" s="12" t="s">
        <v>19</v>
      </c>
      <c r="D570" s="12">
        <v>37</v>
      </c>
      <c r="E570" s="13">
        <v>12000</v>
      </c>
      <c r="F570" s="3" t="s">
        <v>13</v>
      </c>
      <c r="G570" s="14">
        <v>2.7</v>
      </c>
      <c r="H570" s="14">
        <v>3.3</v>
      </c>
      <c r="I570" s="14">
        <v>0</v>
      </c>
      <c r="J570" s="5">
        <f t="shared" ref="J570" si="1492">(IF(F570="SELL",G570-H570,IF(F570="BUY",H570-G570)))*E570</f>
        <v>7199.9999999999955</v>
      </c>
      <c r="K570" s="14">
        <v>0</v>
      </c>
      <c r="L570" s="6">
        <f t="shared" ref="L570" si="1493">(K570+J570)/E570</f>
        <v>0.59999999999999964</v>
      </c>
      <c r="M570" s="6">
        <f t="shared" ref="M570" si="1494">L570*E570</f>
        <v>7199.9999999999955</v>
      </c>
    </row>
    <row r="571" spans="1:13">
      <c r="A571" s="11">
        <v>43802</v>
      </c>
      <c r="B571" s="3" t="s">
        <v>180</v>
      </c>
      <c r="C571" s="12" t="s">
        <v>18</v>
      </c>
      <c r="D571" s="12">
        <v>290</v>
      </c>
      <c r="E571" s="13">
        <v>800</v>
      </c>
      <c r="F571" s="3" t="s">
        <v>13</v>
      </c>
      <c r="G571" s="14">
        <v>31</v>
      </c>
      <c r="H571" s="14">
        <v>36</v>
      </c>
      <c r="I571" s="14">
        <v>0</v>
      </c>
      <c r="J571" s="5">
        <f t="shared" ref="J571" si="1495">(IF(F571="SELL",G571-H571,IF(F571="BUY",H571-G571)))*E571</f>
        <v>4000</v>
      </c>
      <c r="K571" s="14">
        <v>0</v>
      </c>
      <c r="L571" s="6">
        <f t="shared" ref="L571" si="1496">(K571+J571)/E571</f>
        <v>5</v>
      </c>
      <c r="M571" s="6">
        <f t="shared" ref="M571" si="1497">L571*E571</f>
        <v>4000</v>
      </c>
    </row>
    <row r="572" spans="1:13">
      <c r="A572" s="11">
        <v>43802</v>
      </c>
      <c r="B572" s="3" t="s">
        <v>194</v>
      </c>
      <c r="C572" s="12" t="s">
        <v>18</v>
      </c>
      <c r="D572" s="12">
        <v>70</v>
      </c>
      <c r="E572" s="13">
        <v>7000</v>
      </c>
      <c r="F572" s="3" t="s">
        <v>13</v>
      </c>
      <c r="G572" s="14">
        <v>7</v>
      </c>
      <c r="H572" s="14">
        <v>7.6</v>
      </c>
      <c r="I572" s="14">
        <v>8.1</v>
      </c>
      <c r="J572" s="5">
        <f t="shared" ref="J572" si="1498">(IF(F572="SELL",G572-H572,IF(F572="BUY",H572-G572)))*E572</f>
        <v>4199.9999999999973</v>
      </c>
      <c r="K572" s="14">
        <f>E572*0.5</f>
        <v>3500</v>
      </c>
      <c r="L572" s="6">
        <f t="shared" ref="L572" si="1499">(K572+J572)/E572</f>
        <v>1.0999999999999996</v>
      </c>
      <c r="M572" s="6">
        <f t="shared" ref="M572" si="1500">L572*E572</f>
        <v>7699.9999999999973</v>
      </c>
    </row>
    <row r="573" spans="1:13">
      <c r="A573" s="11">
        <v>43802</v>
      </c>
      <c r="B573" s="3" t="s">
        <v>197</v>
      </c>
      <c r="C573" s="12" t="s">
        <v>18</v>
      </c>
      <c r="D573" s="12">
        <v>110</v>
      </c>
      <c r="E573" s="13">
        <v>4500</v>
      </c>
      <c r="F573" s="3" t="s">
        <v>13</v>
      </c>
      <c r="G573" s="14">
        <v>10</v>
      </c>
      <c r="H573" s="14">
        <v>10.25</v>
      </c>
      <c r="I573" s="14">
        <v>0</v>
      </c>
      <c r="J573" s="5">
        <f t="shared" ref="J573" si="1501">(IF(F573="SELL",G573-H573,IF(F573="BUY",H573-G573)))*E573</f>
        <v>1125</v>
      </c>
      <c r="K573" s="14">
        <v>0</v>
      </c>
      <c r="L573" s="6">
        <f t="shared" ref="L573" si="1502">(K573+J573)/E573</f>
        <v>0.25</v>
      </c>
      <c r="M573" s="6">
        <f t="shared" ref="M573" si="1503">L573*E573</f>
        <v>1125</v>
      </c>
    </row>
    <row r="574" spans="1:13">
      <c r="A574" s="11">
        <v>43801</v>
      </c>
      <c r="B574" s="3" t="s">
        <v>148</v>
      </c>
      <c r="C574" s="12" t="s">
        <v>19</v>
      </c>
      <c r="D574" s="12">
        <v>140</v>
      </c>
      <c r="E574" s="13">
        <v>6000</v>
      </c>
      <c r="F574" s="3" t="s">
        <v>13</v>
      </c>
      <c r="G574" s="14">
        <v>4</v>
      </c>
      <c r="H574" s="14">
        <v>3</v>
      </c>
      <c r="I574" s="14">
        <v>0</v>
      </c>
      <c r="J574" s="5">
        <f t="shared" ref="J574:J575" si="1504">(IF(F574="SELL",G574-H574,IF(F574="BUY",H574-G574)))*E574</f>
        <v>-6000</v>
      </c>
      <c r="K574" s="14">
        <v>0</v>
      </c>
      <c r="L574" s="6">
        <f t="shared" ref="L574:L575" si="1505">(K574+J574)/E574</f>
        <v>-1</v>
      </c>
      <c r="M574" s="6">
        <f t="shared" ref="M574:M575" si="1506">L574*E574</f>
        <v>-6000</v>
      </c>
    </row>
    <row r="575" spans="1:13">
      <c r="A575" s="11">
        <v>43798</v>
      </c>
      <c r="B575" s="3" t="s">
        <v>119</v>
      </c>
      <c r="C575" s="12" t="s">
        <v>19</v>
      </c>
      <c r="D575" s="12">
        <v>265</v>
      </c>
      <c r="E575" s="13">
        <v>1100</v>
      </c>
      <c r="F575" s="3" t="s">
        <v>13</v>
      </c>
      <c r="G575" s="14">
        <v>13</v>
      </c>
      <c r="H575" s="14">
        <v>8</v>
      </c>
      <c r="I575" s="14">
        <v>0</v>
      </c>
      <c r="J575" s="5">
        <f t="shared" si="1504"/>
        <v>-5500</v>
      </c>
      <c r="K575" s="14">
        <v>0</v>
      </c>
      <c r="L575" s="6">
        <f t="shared" si="1505"/>
        <v>-5</v>
      </c>
      <c r="M575" s="6">
        <f t="shared" si="1506"/>
        <v>-5500</v>
      </c>
    </row>
    <row r="576" spans="1:13">
      <c r="A576" s="11">
        <v>43797</v>
      </c>
      <c r="B576" s="3" t="s">
        <v>51</v>
      </c>
      <c r="C576" s="12" t="s">
        <v>19</v>
      </c>
      <c r="D576" s="12">
        <v>310</v>
      </c>
      <c r="E576" s="13">
        <v>2700</v>
      </c>
      <c r="F576" s="3" t="s">
        <v>13</v>
      </c>
      <c r="G576" s="14">
        <v>12.8</v>
      </c>
      <c r="H576" s="14">
        <v>14.2</v>
      </c>
      <c r="I576" s="14">
        <v>17</v>
      </c>
      <c r="J576" s="5">
        <f t="shared" ref="J576" si="1507">(IF(F576="SELL",G576-H576,IF(F576="BUY",H576-G576)))*E576</f>
        <v>3779.9999999999964</v>
      </c>
      <c r="K576" s="14">
        <f>E576*2.8</f>
        <v>7559.9999999999991</v>
      </c>
      <c r="L576" s="6">
        <f t="shared" ref="L576" si="1508">(K576+J576)/E576</f>
        <v>4.1999999999999984</v>
      </c>
      <c r="M576" s="6">
        <f t="shared" ref="M576" si="1509">L576*E576</f>
        <v>11339.999999999996</v>
      </c>
    </row>
    <row r="577" spans="1:13">
      <c r="A577" s="11">
        <v>43797</v>
      </c>
      <c r="B577" s="3" t="s">
        <v>153</v>
      </c>
      <c r="C577" s="12" t="s">
        <v>19</v>
      </c>
      <c r="D577" s="12">
        <v>360</v>
      </c>
      <c r="E577" s="13">
        <v>3000</v>
      </c>
      <c r="F577" s="3" t="s">
        <v>13</v>
      </c>
      <c r="G577" s="14">
        <v>8</v>
      </c>
      <c r="H577" s="14">
        <v>8.6</v>
      </c>
      <c r="I577" s="14">
        <v>0</v>
      </c>
      <c r="J577" s="5">
        <f t="shared" ref="J577" si="1510">(IF(F577="SELL",G577-H577,IF(F577="BUY",H577-G577)))*E577</f>
        <v>1799.9999999999989</v>
      </c>
      <c r="K577" s="14">
        <v>0</v>
      </c>
      <c r="L577" s="6">
        <f t="shared" ref="L577" si="1511">(K577+J577)/E577</f>
        <v>0.59999999999999964</v>
      </c>
      <c r="M577" s="6">
        <f t="shared" ref="M577" si="1512">L577*E577</f>
        <v>1799.9999999999989</v>
      </c>
    </row>
    <row r="578" spans="1:13">
      <c r="A578" s="11">
        <v>43796</v>
      </c>
      <c r="B578" s="3" t="s">
        <v>153</v>
      </c>
      <c r="C578" s="12" t="s">
        <v>19</v>
      </c>
      <c r="D578" s="12">
        <v>335</v>
      </c>
      <c r="E578" s="13">
        <v>3000</v>
      </c>
      <c r="F578" s="3" t="s">
        <v>13</v>
      </c>
      <c r="G578" s="14">
        <v>4</v>
      </c>
      <c r="H578" s="14">
        <v>5.3</v>
      </c>
      <c r="I578" s="14">
        <v>7</v>
      </c>
      <c r="J578" s="5">
        <f t="shared" ref="J578" si="1513">(IF(F578="SELL",G578-H578,IF(F578="BUY",H578-G578)))*E578</f>
        <v>3899.9999999999995</v>
      </c>
      <c r="K578" s="14">
        <f>E578*1.7</f>
        <v>5100</v>
      </c>
      <c r="L578" s="6">
        <f t="shared" ref="L578" si="1514">(K578+J578)/E578</f>
        <v>3</v>
      </c>
      <c r="M578" s="6">
        <f t="shared" ref="M578" si="1515">L578*E578</f>
        <v>9000</v>
      </c>
    </row>
    <row r="579" spans="1:13">
      <c r="A579" s="11">
        <v>43794</v>
      </c>
      <c r="B579" s="3" t="s">
        <v>42</v>
      </c>
      <c r="C579" s="12" t="s">
        <v>19</v>
      </c>
      <c r="D579" s="12">
        <v>290</v>
      </c>
      <c r="E579" s="13">
        <v>2100</v>
      </c>
      <c r="F579" s="3" t="s">
        <v>13</v>
      </c>
      <c r="G579" s="14">
        <v>6</v>
      </c>
      <c r="H579" s="14">
        <v>7.8</v>
      </c>
      <c r="I579" s="14">
        <v>0</v>
      </c>
      <c r="J579" s="5">
        <f t="shared" ref="J579" si="1516">(IF(F579="SELL",G579-H579,IF(F579="BUY",H579-G579)))*E579</f>
        <v>3779.9999999999995</v>
      </c>
      <c r="K579" s="14">
        <v>0</v>
      </c>
      <c r="L579" s="6">
        <f t="shared" ref="L579" si="1517">(K579+J579)/E579</f>
        <v>1.7999999999999998</v>
      </c>
      <c r="M579" s="6">
        <f t="shared" ref="M579" si="1518">L579*E579</f>
        <v>3779.9999999999995</v>
      </c>
    </row>
    <row r="580" spans="1:13">
      <c r="A580" s="11">
        <v>43794</v>
      </c>
      <c r="B580" s="3" t="s">
        <v>162</v>
      </c>
      <c r="C580" s="12" t="s">
        <v>19</v>
      </c>
      <c r="D580" s="12">
        <v>60</v>
      </c>
      <c r="E580" s="13">
        <v>8000</v>
      </c>
      <c r="F580" s="3" t="s">
        <v>13</v>
      </c>
      <c r="G580" s="14">
        <v>2.5</v>
      </c>
      <c r="H580" s="14">
        <v>3</v>
      </c>
      <c r="I580" s="14">
        <v>0</v>
      </c>
      <c r="J580" s="5">
        <f t="shared" ref="J580" si="1519">(IF(F580="SELL",G580-H580,IF(F580="BUY",H580-G580)))*E580</f>
        <v>4000</v>
      </c>
      <c r="K580" s="14">
        <v>0</v>
      </c>
      <c r="L580" s="6">
        <f t="shared" ref="L580" si="1520">(K580+J580)/E580</f>
        <v>0.5</v>
      </c>
      <c r="M580" s="6">
        <f t="shared" ref="M580" si="1521">L580*E580</f>
        <v>4000</v>
      </c>
    </row>
    <row r="581" spans="1:13">
      <c r="A581" s="11">
        <v>43790</v>
      </c>
      <c r="B581" s="3" t="s">
        <v>189</v>
      </c>
      <c r="C581" s="12" t="s">
        <v>19</v>
      </c>
      <c r="D581" s="12">
        <v>780</v>
      </c>
      <c r="E581" s="13">
        <v>1200</v>
      </c>
      <c r="F581" s="3" t="s">
        <v>13</v>
      </c>
      <c r="G581" s="14">
        <v>11</v>
      </c>
      <c r="H581" s="14">
        <v>5</v>
      </c>
      <c r="I581" s="14">
        <v>0</v>
      </c>
      <c r="J581" s="5">
        <f t="shared" ref="J581" si="1522">(IF(F581="SELL",G581-H581,IF(F581="BUY",H581-G581)))*E581</f>
        <v>-7200</v>
      </c>
      <c r="K581" s="14">
        <v>0</v>
      </c>
      <c r="L581" s="6">
        <f t="shared" ref="L581" si="1523">(K581+J581)/E581</f>
        <v>-6</v>
      </c>
      <c r="M581" s="6">
        <f t="shared" ref="M581" si="1524">L581*E581</f>
        <v>-7200</v>
      </c>
    </row>
    <row r="582" spans="1:13">
      <c r="A582" s="11">
        <v>43789</v>
      </c>
      <c r="B582" s="3" t="s">
        <v>161</v>
      </c>
      <c r="C582" s="12" t="s">
        <v>19</v>
      </c>
      <c r="D582" s="12">
        <v>38</v>
      </c>
      <c r="E582" s="13">
        <v>12000</v>
      </c>
      <c r="F582" s="3" t="s">
        <v>13</v>
      </c>
      <c r="G582" s="14">
        <v>1.5</v>
      </c>
      <c r="H582" s="14">
        <v>0.7</v>
      </c>
      <c r="I582" s="14">
        <v>0</v>
      </c>
      <c r="J582" s="5">
        <f t="shared" ref="J582" si="1525">(IF(F582="SELL",G582-H582,IF(F582="BUY",H582-G582)))*E582</f>
        <v>-9600</v>
      </c>
      <c r="K582" s="14">
        <v>0</v>
      </c>
      <c r="L582" s="6">
        <f t="shared" ref="L582" si="1526">(K582+J582)/E582</f>
        <v>-0.8</v>
      </c>
      <c r="M582" s="6">
        <f t="shared" ref="M582" si="1527">L582*E582</f>
        <v>-9600</v>
      </c>
    </row>
    <row r="583" spans="1:13">
      <c r="A583" s="11">
        <v>43789</v>
      </c>
      <c r="B583" s="3" t="s">
        <v>182</v>
      </c>
      <c r="C583" s="12" t="s">
        <v>19</v>
      </c>
      <c r="D583" s="12">
        <v>340</v>
      </c>
      <c r="E583" s="13">
        <v>1200</v>
      </c>
      <c r="F583" s="3" t="s">
        <v>13</v>
      </c>
      <c r="G583" s="14">
        <v>15</v>
      </c>
      <c r="H583" s="14">
        <v>18.5</v>
      </c>
      <c r="I583" s="14">
        <v>0</v>
      </c>
      <c r="J583" s="5">
        <f t="shared" ref="J583" si="1528">(IF(F583="SELL",G583-H583,IF(F583="BUY",H583-G583)))*E583</f>
        <v>4200</v>
      </c>
      <c r="K583" s="14">
        <v>0</v>
      </c>
      <c r="L583" s="6">
        <f t="shared" ref="L583" si="1529">(K583+J583)/E583</f>
        <v>3.5</v>
      </c>
      <c r="M583" s="6">
        <f t="shared" ref="M583" si="1530">L583*E583</f>
        <v>4200</v>
      </c>
    </row>
    <row r="584" spans="1:13">
      <c r="A584" s="11">
        <v>43788</v>
      </c>
      <c r="B584" s="3" t="s">
        <v>162</v>
      </c>
      <c r="C584" s="12" t="s">
        <v>19</v>
      </c>
      <c r="D584" s="12">
        <v>55</v>
      </c>
      <c r="E584" s="13">
        <v>8000</v>
      </c>
      <c r="F584" s="3" t="s">
        <v>13</v>
      </c>
      <c r="G584" s="14">
        <v>3.9</v>
      </c>
      <c r="H584" s="14">
        <v>4.5</v>
      </c>
      <c r="I584" s="14">
        <v>6</v>
      </c>
      <c r="J584" s="5">
        <f t="shared" ref="J584" si="1531">(IF(F584="SELL",G584-H584,IF(F584="BUY",H584-G584)))*E584</f>
        <v>4800.0000000000009</v>
      </c>
      <c r="K584" s="14">
        <f>E584*1.5</f>
        <v>12000</v>
      </c>
      <c r="L584" s="6">
        <f t="shared" ref="L584" si="1532">(K584+J584)/E584</f>
        <v>2.1</v>
      </c>
      <c r="M584" s="6">
        <f t="shared" ref="M584" si="1533">L584*E584</f>
        <v>16800</v>
      </c>
    </row>
    <row r="585" spans="1:13">
      <c r="A585" s="11">
        <v>43788</v>
      </c>
      <c r="B585" s="3" t="s">
        <v>196</v>
      </c>
      <c r="C585" s="12" t="s">
        <v>19</v>
      </c>
      <c r="D585" s="12">
        <v>370</v>
      </c>
      <c r="E585" s="13">
        <v>2500</v>
      </c>
      <c r="F585" s="3" t="s">
        <v>13</v>
      </c>
      <c r="G585" s="14">
        <v>11</v>
      </c>
      <c r="H585" s="14">
        <v>8</v>
      </c>
      <c r="I585" s="14">
        <v>0</v>
      </c>
      <c r="J585" s="5">
        <f t="shared" ref="J585" si="1534">(IF(F585="SELL",G585-H585,IF(F585="BUY",H585-G585)))*E585</f>
        <v>-7500</v>
      </c>
      <c r="K585" s="14">
        <v>0</v>
      </c>
      <c r="L585" s="6">
        <f t="shared" ref="L585" si="1535">(K585+J585)/E585</f>
        <v>-3</v>
      </c>
      <c r="M585" s="6">
        <f t="shared" ref="M585" si="1536">L585*E585</f>
        <v>-7500</v>
      </c>
    </row>
    <row r="586" spans="1:13">
      <c r="A586" s="11">
        <v>43787</v>
      </c>
      <c r="B586" s="3" t="s">
        <v>154</v>
      </c>
      <c r="C586" s="12" t="s">
        <v>19</v>
      </c>
      <c r="D586" s="12">
        <v>115</v>
      </c>
      <c r="E586" s="13">
        <v>6200</v>
      </c>
      <c r="F586" s="3" t="s">
        <v>13</v>
      </c>
      <c r="G586" s="14">
        <v>3.5</v>
      </c>
      <c r="H586" s="14">
        <v>4.25</v>
      </c>
      <c r="I586" s="14">
        <v>6</v>
      </c>
      <c r="J586" s="5">
        <f t="shared" ref="J586" si="1537">(IF(F586="SELL",G586-H586,IF(F586="BUY",H586-G586)))*E586</f>
        <v>4650</v>
      </c>
      <c r="K586" s="14">
        <f>E586*1.75</f>
        <v>10850</v>
      </c>
      <c r="L586" s="6">
        <f t="shared" ref="L586" si="1538">(K586+J586)/E586</f>
        <v>2.5</v>
      </c>
      <c r="M586" s="6">
        <f t="shared" ref="M586" si="1539">L586*E586</f>
        <v>15500</v>
      </c>
    </row>
    <row r="587" spans="1:13">
      <c r="A587" s="11">
        <v>43784</v>
      </c>
      <c r="B587" s="3" t="s">
        <v>185</v>
      </c>
      <c r="C587" s="12" t="s">
        <v>18</v>
      </c>
      <c r="D587" s="12">
        <v>500</v>
      </c>
      <c r="E587" s="13">
        <v>1000</v>
      </c>
      <c r="F587" s="3" t="s">
        <v>13</v>
      </c>
      <c r="G587" s="14">
        <v>22.8</v>
      </c>
      <c r="H587" s="14">
        <v>27</v>
      </c>
      <c r="I587" s="14">
        <v>0</v>
      </c>
      <c r="J587" s="5">
        <f t="shared" ref="J587" si="1540">(IF(F587="SELL",G587-H587,IF(F587="BUY",H587-G587)))*E587</f>
        <v>4199.9999999999991</v>
      </c>
      <c r="K587" s="14">
        <v>0</v>
      </c>
      <c r="L587" s="6">
        <f t="shared" ref="L587" si="1541">(K587+J587)/E587</f>
        <v>4.1999999999999993</v>
      </c>
      <c r="M587" s="6">
        <f t="shared" ref="M587" si="1542">L587*E587</f>
        <v>4199.9999999999991</v>
      </c>
    </row>
    <row r="588" spans="1:13">
      <c r="A588" s="11">
        <v>43783</v>
      </c>
      <c r="B588" s="3" t="s">
        <v>157</v>
      </c>
      <c r="C588" s="12" t="s">
        <v>18</v>
      </c>
      <c r="D588" s="12">
        <v>190</v>
      </c>
      <c r="E588" s="13">
        <v>3500</v>
      </c>
      <c r="F588" s="3" t="s">
        <v>13</v>
      </c>
      <c r="G588" s="14">
        <v>5.5</v>
      </c>
      <c r="H588" s="14">
        <v>6</v>
      </c>
      <c r="I588" s="14">
        <v>0</v>
      </c>
      <c r="J588" s="5">
        <f t="shared" ref="J588" si="1543">(IF(F588="SELL",G588-H588,IF(F588="BUY",H588-G588)))*E588</f>
        <v>1750</v>
      </c>
      <c r="K588" s="14">
        <v>0</v>
      </c>
      <c r="L588" s="6">
        <f t="shared" ref="L588" si="1544">(K588+J588)/E588</f>
        <v>0.5</v>
      </c>
      <c r="M588" s="6">
        <f t="shared" ref="M588" si="1545">L588*E588</f>
        <v>1750</v>
      </c>
    </row>
    <row r="589" spans="1:13">
      <c r="A589" s="11">
        <v>43782</v>
      </c>
      <c r="B589" s="3" t="s">
        <v>166</v>
      </c>
      <c r="C589" s="12" t="s">
        <v>18</v>
      </c>
      <c r="D589" s="12">
        <v>380</v>
      </c>
      <c r="E589" s="13">
        <v>10000</v>
      </c>
      <c r="F589" s="3" t="s">
        <v>13</v>
      </c>
      <c r="G589" s="14">
        <v>2</v>
      </c>
      <c r="H589" s="14">
        <v>2.5</v>
      </c>
      <c r="I589" s="14">
        <v>0</v>
      </c>
      <c r="J589" s="5">
        <f t="shared" ref="J589" si="1546">(IF(F589="SELL",G589-H589,IF(F589="BUY",H589-G589)))*E589</f>
        <v>5000</v>
      </c>
      <c r="K589" s="14">
        <v>0</v>
      </c>
      <c r="L589" s="6">
        <f t="shared" ref="L589" si="1547">(K589+J589)/E589</f>
        <v>0.5</v>
      </c>
      <c r="M589" s="6">
        <f t="shared" ref="M589" si="1548">L589*E589</f>
        <v>5000</v>
      </c>
    </row>
    <row r="590" spans="1:13">
      <c r="A590" s="11">
        <v>43782</v>
      </c>
      <c r="B590" s="3" t="s">
        <v>196</v>
      </c>
      <c r="C590" s="12" t="s">
        <v>18</v>
      </c>
      <c r="D590" s="12">
        <v>380</v>
      </c>
      <c r="E590" s="13">
        <v>2500</v>
      </c>
      <c r="F590" s="3" t="s">
        <v>13</v>
      </c>
      <c r="G590" s="14">
        <v>9.8000000000000007</v>
      </c>
      <c r="H590" s="14">
        <v>11.3</v>
      </c>
      <c r="I590" s="14">
        <v>15</v>
      </c>
      <c r="J590" s="5">
        <f t="shared" ref="J590" si="1549">(IF(F590="SELL",G590-H590,IF(F590="BUY",H590-G590)))*E590</f>
        <v>3750</v>
      </c>
      <c r="K590" s="14">
        <f>E590*3.7</f>
        <v>9250</v>
      </c>
      <c r="L590" s="6">
        <f t="shared" ref="L590" si="1550">(K590+J590)/E590</f>
        <v>5.2</v>
      </c>
      <c r="M590" s="6">
        <f t="shared" ref="M590" si="1551">L590*E590</f>
        <v>13000</v>
      </c>
    </row>
    <row r="591" spans="1:13">
      <c r="A591" s="11">
        <v>43780</v>
      </c>
      <c r="B591" s="3" t="s">
        <v>148</v>
      </c>
      <c r="C591" s="12" t="s">
        <v>19</v>
      </c>
      <c r="D591" s="12">
        <v>140</v>
      </c>
      <c r="E591" s="13">
        <v>6000</v>
      </c>
      <c r="F591" s="3" t="s">
        <v>13</v>
      </c>
      <c r="G591" s="14">
        <v>5.2</v>
      </c>
      <c r="H591" s="14">
        <v>5.5</v>
      </c>
      <c r="I591" s="14">
        <v>0</v>
      </c>
      <c r="J591" s="5">
        <f t="shared" ref="J591" si="1552">(IF(F591="SELL",G591-H591,IF(F591="BUY",H591-G591)))*E591</f>
        <v>1799.9999999999989</v>
      </c>
      <c r="K591" s="14">
        <v>0</v>
      </c>
      <c r="L591" s="6">
        <f t="shared" ref="L591" si="1553">(K591+J591)/E591</f>
        <v>0.29999999999999982</v>
      </c>
      <c r="M591" s="6">
        <f t="shared" ref="M591" si="1554">L591*E591</f>
        <v>1799.9999999999989</v>
      </c>
    </row>
    <row r="592" spans="1:13">
      <c r="A592" s="11">
        <v>43780</v>
      </c>
      <c r="B592" s="3" t="s">
        <v>140</v>
      </c>
      <c r="C592" s="12" t="s">
        <v>19</v>
      </c>
      <c r="D592" s="12">
        <v>165</v>
      </c>
      <c r="E592" s="13">
        <v>3000</v>
      </c>
      <c r="F592" s="3" t="s">
        <v>13</v>
      </c>
      <c r="G592" s="14">
        <v>7</v>
      </c>
      <c r="H592" s="14">
        <v>6.8</v>
      </c>
      <c r="I592" s="14">
        <v>0</v>
      </c>
      <c r="J592" s="5">
        <f t="shared" ref="J592" si="1555">(IF(F592="SELL",G592-H592,IF(F592="BUY",H592-G592)))*E592</f>
        <v>-600.00000000000057</v>
      </c>
      <c r="K592" s="14">
        <v>0</v>
      </c>
      <c r="L592" s="6">
        <f t="shared" ref="L592" si="1556">(K592+J592)/E592</f>
        <v>-0.20000000000000018</v>
      </c>
      <c r="M592" s="6">
        <f t="shared" ref="M592" si="1557">L592*E592</f>
        <v>-600.00000000000057</v>
      </c>
    </row>
    <row r="593" spans="1:13">
      <c r="A593" s="11">
        <v>43780</v>
      </c>
      <c r="B593" s="3" t="s">
        <v>162</v>
      </c>
      <c r="C593" s="12" t="s">
        <v>18</v>
      </c>
      <c r="D593" s="12">
        <v>55</v>
      </c>
      <c r="E593" s="13">
        <v>8000</v>
      </c>
      <c r="F593" s="3" t="s">
        <v>13</v>
      </c>
      <c r="G593" s="14">
        <v>2</v>
      </c>
      <c r="H593" s="14">
        <v>2.6</v>
      </c>
      <c r="I593" s="14">
        <v>0</v>
      </c>
      <c r="J593" s="5">
        <f t="shared" ref="J593" si="1558">(IF(F593="SELL",G593-H593,IF(F593="BUY",H593-G593)))*E593</f>
        <v>4800.0000000000009</v>
      </c>
      <c r="K593" s="14">
        <v>0</v>
      </c>
      <c r="L593" s="6">
        <f t="shared" ref="L593" si="1559">(K593+J593)/E593</f>
        <v>0.60000000000000009</v>
      </c>
      <c r="M593" s="6">
        <f t="shared" ref="M593" si="1560">L593*E593</f>
        <v>4800.0000000000009</v>
      </c>
    </row>
    <row r="594" spans="1:13">
      <c r="A594" s="11">
        <v>43777</v>
      </c>
      <c r="B594" s="3" t="s">
        <v>162</v>
      </c>
      <c r="C594" s="12" t="s">
        <v>19</v>
      </c>
      <c r="D594" s="12">
        <v>55</v>
      </c>
      <c r="E594" s="13">
        <v>8000</v>
      </c>
      <c r="F594" s="3" t="s">
        <v>13</v>
      </c>
      <c r="G594" s="14">
        <v>6.4</v>
      </c>
      <c r="H594" s="14">
        <v>6.9</v>
      </c>
      <c r="I594" s="14">
        <v>0</v>
      </c>
      <c r="J594" s="5">
        <f t="shared" ref="J594" si="1561">(IF(F594="SELL",G594-H594,IF(F594="BUY",H594-G594)))*E594</f>
        <v>4000</v>
      </c>
      <c r="K594" s="14">
        <v>0</v>
      </c>
      <c r="L594" s="6">
        <f t="shared" ref="L594" si="1562">(K594+J594)/E594</f>
        <v>0.5</v>
      </c>
      <c r="M594" s="6">
        <f t="shared" ref="M594" si="1563">L594*E594</f>
        <v>4000</v>
      </c>
    </row>
    <row r="595" spans="1:13">
      <c r="A595" s="11">
        <v>43776</v>
      </c>
      <c r="B595" s="3" t="s">
        <v>150</v>
      </c>
      <c r="C595" s="12" t="s">
        <v>19</v>
      </c>
      <c r="D595" s="12">
        <v>1160</v>
      </c>
      <c r="E595" s="13">
        <v>750</v>
      </c>
      <c r="F595" s="3" t="s">
        <v>13</v>
      </c>
      <c r="G595" s="14">
        <v>48</v>
      </c>
      <c r="H595" s="14">
        <v>40</v>
      </c>
      <c r="I595" s="14">
        <v>0</v>
      </c>
      <c r="J595" s="5">
        <f t="shared" ref="J595" si="1564">(IF(F595="SELL",G595-H595,IF(F595="BUY",H595-G595)))*E595</f>
        <v>-6000</v>
      </c>
      <c r="K595" s="14">
        <v>0</v>
      </c>
      <c r="L595" s="6">
        <f t="shared" ref="L595" si="1565">(K595+J595)/E595</f>
        <v>-8</v>
      </c>
      <c r="M595" s="6">
        <f t="shared" ref="M595" si="1566">L595*E595</f>
        <v>-6000</v>
      </c>
    </row>
    <row r="596" spans="1:13">
      <c r="A596" s="11">
        <v>43775</v>
      </c>
      <c r="B596" s="3" t="s">
        <v>74</v>
      </c>
      <c r="C596" s="12" t="s">
        <v>19</v>
      </c>
      <c r="D596" s="12">
        <v>200</v>
      </c>
      <c r="E596" s="13">
        <v>4000</v>
      </c>
      <c r="F596" s="3" t="s">
        <v>13</v>
      </c>
      <c r="G596" s="14">
        <v>14.4</v>
      </c>
      <c r="H596" s="14">
        <v>15.5</v>
      </c>
      <c r="I596" s="14">
        <v>17</v>
      </c>
      <c r="J596" s="5">
        <f t="shared" ref="J596" si="1567">(IF(F596="SELL",G596-H596,IF(F596="BUY",H596-G596)))*E596</f>
        <v>4399.9999999999982</v>
      </c>
      <c r="K596" s="14">
        <f>E596*1.5</f>
        <v>6000</v>
      </c>
      <c r="L596" s="6">
        <f t="shared" ref="L596" si="1568">(K596+J596)/E596</f>
        <v>2.5999999999999996</v>
      </c>
      <c r="M596" s="6">
        <f t="shared" ref="M596" si="1569">L596*E596</f>
        <v>10399.999999999998</v>
      </c>
    </row>
    <row r="597" spans="1:13">
      <c r="A597" s="11">
        <v>43775</v>
      </c>
      <c r="B597" s="3" t="s">
        <v>135</v>
      </c>
      <c r="C597" s="12" t="s">
        <v>19</v>
      </c>
      <c r="D597" s="12">
        <v>730</v>
      </c>
      <c r="E597" s="13">
        <v>1200</v>
      </c>
      <c r="F597" s="3" t="s">
        <v>13</v>
      </c>
      <c r="G597" s="14">
        <v>29</v>
      </c>
      <c r="H597" s="14">
        <v>33</v>
      </c>
      <c r="I597" s="14">
        <v>0</v>
      </c>
      <c r="J597" s="5">
        <f t="shared" ref="J597" si="1570">(IF(F597="SELL",G597-H597,IF(F597="BUY",H597-G597)))*E597</f>
        <v>4800</v>
      </c>
      <c r="K597" s="14">
        <v>0</v>
      </c>
      <c r="L597" s="6">
        <f t="shared" ref="L597" si="1571">(K597+J597)/E597</f>
        <v>4</v>
      </c>
      <c r="M597" s="6">
        <f t="shared" ref="M597" si="1572">L597*E597</f>
        <v>4800</v>
      </c>
    </row>
    <row r="598" spans="1:13">
      <c r="A598" s="11">
        <v>43774</v>
      </c>
      <c r="B598" s="3" t="s">
        <v>121</v>
      </c>
      <c r="C598" s="12" t="s">
        <v>19</v>
      </c>
      <c r="D598" s="12">
        <v>1580</v>
      </c>
      <c r="E598" s="13">
        <v>500</v>
      </c>
      <c r="F598" s="3" t="s">
        <v>13</v>
      </c>
      <c r="G598" s="14">
        <v>55</v>
      </c>
      <c r="H598" s="14">
        <v>63</v>
      </c>
      <c r="I598" s="14">
        <v>0</v>
      </c>
      <c r="J598" s="5">
        <f t="shared" ref="J598" si="1573">(IF(F598="SELL",G598-H598,IF(F598="BUY",H598-G598)))*E598</f>
        <v>4000</v>
      </c>
      <c r="K598" s="14">
        <v>0</v>
      </c>
      <c r="L598" s="6">
        <f t="shared" ref="L598" si="1574">(K598+J598)/E598</f>
        <v>8</v>
      </c>
      <c r="M598" s="6">
        <f t="shared" ref="M598" si="1575">L598*E598</f>
        <v>4000</v>
      </c>
    </row>
    <row r="599" spans="1:13">
      <c r="A599" s="11">
        <v>43773</v>
      </c>
      <c r="B599" s="3" t="s">
        <v>140</v>
      </c>
      <c r="C599" s="12" t="s">
        <v>18</v>
      </c>
      <c r="D599" s="12">
        <v>185</v>
      </c>
      <c r="E599" s="13">
        <v>3000</v>
      </c>
      <c r="F599" s="3" t="s">
        <v>13</v>
      </c>
      <c r="G599" s="14">
        <v>9.6999999999999993</v>
      </c>
      <c r="H599" s="14">
        <v>10</v>
      </c>
      <c r="I599" s="14">
        <v>0</v>
      </c>
      <c r="J599" s="5">
        <f t="shared" ref="J599" si="1576">(IF(F599="SELL",G599-H599,IF(F599="BUY",H599-G599)))*E599</f>
        <v>900.00000000000216</v>
      </c>
      <c r="K599" s="14">
        <v>0</v>
      </c>
      <c r="L599" s="6">
        <f t="shared" ref="L599" si="1577">(K599+J599)/E599</f>
        <v>0.30000000000000071</v>
      </c>
      <c r="M599" s="6">
        <f t="shared" ref="M599" si="1578">L599*E599</f>
        <v>900.00000000000216</v>
      </c>
    </row>
    <row r="600" spans="1:13">
      <c r="A600" s="11">
        <v>43770</v>
      </c>
      <c r="B600" s="3" t="s">
        <v>157</v>
      </c>
      <c r="C600" s="12" t="s">
        <v>19</v>
      </c>
      <c r="D600" s="12">
        <v>190</v>
      </c>
      <c r="E600" s="13">
        <v>3500</v>
      </c>
      <c r="F600" s="3" t="s">
        <v>13</v>
      </c>
      <c r="G600" s="14">
        <v>9.5</v>
      </c>
      <c r="H600" s="14">
        <v>11</v>
      </c>
      <c r="I600" s="14">
        <v>0</v>
      </c>
      <c r="J600" s="5">
        <f t="shared" ref="J600" si="1579">(IF(F600="SELL",G600-H600,IF(F600="BUY",H600-G600)))*E600</f>
        <v>5250</v>
      </c>
      <c r="K600" s="14">
        <v>0</v>
      </c>
      <c r="L600" s="6">
        <f t="shared" ref="L600" si="1580">(K600+J600)/E600</f>
        <v>1.5</v>
      </c>
      <c r="M600" s="6">
        <f t="shared" ref="M600" si="1581">L600*E600</f>
        <v>5250</v>
      </c>
    </row>
    <row r="601" spans="1:13">
      <c r="A601" s="11">
        <v>43770</v>
      </c>
      <c r="B601" s="3" t="s">
        <v>162</v>
      </c>
      <c r="C601" s="12" t="s">
        <v>19</v>
      </c>
      <c r="D601" s="12">
        <v>55</v>
      </c>
      <c r="E601" s="13">
        <v>8000</v>
      </c>
      <c r="F601" s="3" t="s">
        <v>13</v>
      </c>
      <c r="G601" s="14">
        <v>7.1</v>
      </c>
      <c r="H601" s="14">
        <v>8</v>
      </c>
      <c r="I601" s="14">
        <v>0</v>
      </c>
      <c r="J601" s="5">
        <f t="shared" ref="J601" si="1582">(IF(F601="SELL",G601-H601,IF(F601="BUY",H601-G601)))*E601</f>
        <v>7200.0000000000027</v>
      </c>
      <c r="K601" s="14">
        <v>0</v>
      </c>
      <c r="L601" s="6">
        <f t="shared" ref="L601" si="1583">(K601+J601)/E601</f>
        <v>0.90000000000000036</v>
      </c>
      <c r="M601" s="6">
        <f t="shared" ref="M601" si="1584">L601*E601</f>
        <v>7200.0000000000027</v>
      </c>
    </row>
    <row r="602" spans="1:13">
      <c r="A602" s="11">
        <v>43769</v>
      </c>
      <c r="B602" s="3" t="s">
        <v>195</v>
      </c>
      <c r="C602" s="12" t="s">
        <v>19</v>
      </c>
      <c r="D602" s="12">
        <v>1160</v>
      </c>
      <c r="E602" s="13">
        <v>700</v>
      </c>
      <c r="F602" s="3" t="s">
        <v>13</v>
      </c>
      <c r="G602" s="14">
        <v>30</v>
      </c>
      <c r="H602" s="14">
        <v>37.25</v>
      </c>
      <c r="I602" s="14">
        <v>0</v>
      </c>
      <c r="J602" s="5">
        <f t="shared" ref="J602" si="1585">(IF(F602="SELL",G602-H602,IF(F602="BUY",H602-G602)))*E602</f>
        <v>5075</v>
      </c>
      <c r="K602" s="14">
        <v>0</v>
      </c>
      <c r="L602" s="6">
        <f t="shared" ref="L602" si="1586">(K602+J602)/E602</f>
        <v>7.25</v>
      </c>
      <c r="M602" s="6">
        <f t="shared" ref="M602" si="1587">L602*E602</f>
        <v>5075</v>
      </c>
    </row>
    <row r="603" spans="1:13">
      <c r="A603" s="11">
        <v>43768</v>
      </c>
      <c r="B603" s="3" t="s">
        <v>139</v>
      </c>
      <c r="C603" s="12" t="s">
        <v>19</v>
      </c>
      <c r="D603" s="12">
        <v>660</v>
      </c>
      <c r="E603" s="13">
        <v>1200</v>
      </c>
      <c r="F603" s="3" t="s">
        <v>13</v>
      </c>
      <c r="G603" s="14">
        <v>14</v>
      </c>
      <c r="H603" s="14">
        <v>10</v>
      </c>
      <c r="I603" s="14">
        <v>0</v>
      </c>
      <c r="J603" s="5">
        <f t="shared" ref="J603" si="1588">(IF(F603="SELL",G603-H603,IF(F603="BUY",H603-G603)))*E603</f>
        <v>-4800</v>
      </c>
      <c r="K603" s="14">
        <v>0</v>
      </c>
      <c r="L603" s="6">
        <f t="shared" ref="L603" si="1589">(K603+J603)/E603</f>
        <v>-4</v>
      </c>
      <c r="M603" s="6">
        <f t="shared" ref="M603" si="1590">L603*E603</f>
        <v>-4800</v>
      </c>
    </row>
    <row r="604" spans="1:13">
      <c r="A604" s="11">
        <v>43767</v>
      </c>
      <c r="B604" s="3" t="s">
        <v>194</v>
      </c>
      <c r="C604" s="12" t="s">
        <v>19</v>
      </c>
      <c r="D604" s="12">
        <v>60</v>
      </c>
      <c r="E604" s="13">
        <v>7000</v>
      </c>
      <c r="F604" s="3" t="s">
        <v>13</v>
      </c>
      <c r="G604" s="14">
        <v>2.1</v>
      </c>
      <c r="H604" s="14">
        <v>2.8</v>
      </c>
      <c r="I604" s="14">
        <v>0</v>
      </c>
      <c r="J604" s="5">
        <f t="shared" ref="J604" si="1591">(IF(F604="SELL",G604-H604,IF(F604="BUY",H604-G604)))*E604</f>
        <v>4899.9999999999982</v>
      </c>
      <c r="K604" s="14">
        <v>0</v>
      </c>
      <c r="L604" s="6">
        <f t="shared" ref="L604" si="1592">(K604+J604)/E604</f>
        <v>0.69999999999999973</v>
      </c>
      <c r="M604" s="6">
        <f t="shared" ref="M604" si="1593">L604*E604</f>
        <v>4899.9999999999982</v>
      </c>
    </row>
    <row r="605" spans="1:13">
      <c r="A605" s="11">
        <v>43763</v>
      </c>
      <c r="B605" s="3" t="s">
        <v>180</v>
      </c>
      <c r="C605" s="12" t="s">
        <v>18</v>
      </c>
      <c r="D605" s="12">
        <v>55</v>
      </c>
      <c r="E605" s="13">
        <v>800</v>
      </c>
      <c r="F605" s="3" t="s">
        <v>13</v>
      </c>
      <c r="G605" s="14">
        <v>9</v>
      </c>
      <c r="H605" s="14">
        <v>8.1999999999999993</v>
      </c>
      <c r="I605" s="14">
        <v>0</v>
      </c>
      <c r="J605" s="5">
        <f t="shared" ref="J605" si="1594">(IF(F605="SELL",G605-H605,IF(F605="BUY",H605-G605)))*E605</f>
        <v>-640.00000000000057</v>
      </c>
      <c r="K605" s="14">
        <v>0</v>
      </c>
      <c r="L605" s="6">
        <f t="shared" ref="L605" si="1595">(K605+J605)/E605</f>
        <v>-0.80000000000000071</v>
      </c>
      <c r="M605" s="6">
        <f t="shared" ref="M605" si="1596">L605*E605</f>
        <v>-640.00000000000057</v>
      </c>
    </row>
    <row r="606" spans="1:13">
      <c r="A606" s="11">
        <v>43763</v>
      </c>
      <c r="B606" s="3" t="s">
        <v>162</v>
      </c>
      <c r="C606" s="12" t="s">
        <v>18</v>
      </c>
      <c r="D606" s="12">
        <v>55</v>
      </c>
      <c r="E606" s="13">
        <v>8000</v>
      </c>
      <c r="F606" s="3" t="s">
        <v>13</v>
      </c>
      <c r="G606" s="14">
        <v>2.9</v>
      </c>
      <c r="H606" s="14">
        <v>2.6</v>
      </c>
      <c r="I606" s="14">
        <v>0</v>
      </c>
      <c r="J606" s="5">
        <f t="shared" ref="J606" si="1597">(IF(F606="SELL",G606-H606,IF(F606="BUY",H606-G606)))*E606</f>
        <v>-2399.9999999999986</v>
      </c>
      <c r="K606" s="14">
        <v>0</v>
      </c>
      <c r="L606" s="6">
        <f t="shared" ref="L606" si="1598">(K606+J606)/E606</f>
        <v>-0.29999999999999982</v>
      </c>
      <c r="M606" s="6">
        <f t="shared" ref="M606" si="1599">L606*E606</f>
        <v>-2399.9999999999986</v>
      </c>
    </row>
    <row r="607" spans="1:13">
      <c r="A607" s="11">
        <v>43762</v>
      </c>
      <c r="B607" s="3" t="s">
        <v>60</v>
      </c>
      <c r="C607" s="12" t="s">
        <v>19</v>
      </c>
      <c r="D607" s="12">
        <v>680</v>
      </c>
      <c r="E607" s="13">
        <v>1400</v>
      </c>
      <c r="F607" s="3" t="s">
        <v>13</v>
      </c>
      <c r="G607" s="14">
        <v>7.8</v>
      </c>
      <c r="H607" s="14">
        <v>3.8</v>
      </c>
      <c r="I607" s="14">
        <v>0</v>
      </c>
      <c r="J607" s="5">
        <f t="shared" ref="J607" si="1600">(IF(F607="SELL",G607-H607,IF(F607="BUY",H607-G607)))*E607</f>
        <v>-5600</v>
      </c>
      <c r="K607" s="14">
        <v>0</v>
      </c>
      <c r="L607" s="6">
        <f t="shared" ref="L607" si="1601">(K607+J607)/E607</f>
        <v>-4</v>
      </c>
      <c r="M607" s="6">
        <f t="shared" ref="M607" si="1602">L607*E607</f>
        <v>-5600</v>
      </c>
    </row>
    <row r="608" spans="1:13">
      <c r="A608" s="11">
        <v>43761</v>
      </c>
      <c r="B608" s="3" t="s">
        <v>143</v>
      </c>
      <c r="C608" s="12" t="s">
        <v>18</v>
      </c>
      <c r="D608" s="12">
        <v>135</v>
      </c>
      <c r="E608" s="13">
        <v>3000</v>
      </c>
      <c r="F608" s="3" t="s">
        <v>13</v>
      </c>
      <c r="G608" s="14">
        <v>9.3000000000000007</v>
      </c>
      <c r="H608" s="14">
        <v>7.3</v>
      </c>
      <c r="I608" s="14">
        <v>0</v>
      </c>
      <c r="J608" s="5">
        <f t="shared" ref="J608" si="1603">(IF(F608="SELL",G608-H608,IF(F608="BUY",H608-G608)))*E608</f>
        <v>-6000.0000000000027</v>
      </c>
      <c r="K608" s="14">
        <v>0</v>
      </c>
      <c r="L608" s="6">
        <f t="shared" ref="L608" si="1604">(K608+J608)/E608</f>
        <v>-2.0000000000000009</v>
      </c>
      <c r="M608" s="6">
        <f t="shared" ref="M608" si="1605">L608*E608</f>
        <v>-6000.0000000000027</v>
      </c>
    </row>
    <row r="609" spans="1:13">
      <c r="A609" s="11">
        <v>43760</v>
      </c>
      <c r="B609" s="3" t="s">
        <v>183</v>
      </c>
      <c r="C609" s="12" t="s">
        <v>19</v>
      </c>
      <c r="D609" s="12">
        <v>3150</v>
      </c>
      <c r="E609" s="13">
        <v>250</v>
      </c>
      <c r="F609" s="3" t="s">
        <v>13</v>
      </c>
      <c r="G609" s="14">
        <v>60</v>
      </c>
      <c r="H609" s="14">
        <v>70</v>
      </c>
      <c r="I609" s="14">
        <v>0</v>
      </c>
      <c r="J609" s="5">
        <f>E609*10</f>
        <v>2500</v>
      </c>
      <c r="K609" s="14">
        <v>0</v>
      </c>
      <c r="L609" s="6">
        <f t="shared" ref="L609" si="1606">(K609+J609)/E609</f>
        <v>10</v>
      </c>
      <c r="M609" s="6">
        <f t="shared" ref="M609" si="1607">L609*E609</f>
        <v>2500</v>
      </c>
    </row>
    <row r="610" spans="1:13">
      <c r="A610" s="11">
        <v>43756</v>
      </c>
      <c r="B610" s="3" t="s">
        <v>193</v>
      </c>
      <c r="C610" s="12" t="s">
        <v>19</v>
      </c>
      <c r="D610" s="12">
        <v>1340</v>
      </c>
      <c r="E610" s="13">
        <v>500</v>
      </c>
      <c r="F610" s="3" t="s">
        <v>13</v>
      </c>
      <c r="G610" s="14">
        <v>79</v>
      </c>
      <c r="H610" s="14">
        <v>89</v>
      </c>
      <c r="I610" s="14">
        <v>0</v>
      </c>
      <c r="J610" s="5">
        <f t="shared" ref="J610" si="1608">(IF(F610="SELL",G610-H610,IF(F610="BUY",H610-G610)))*E610</f>
        <v>5000</v>
      </c>
      <c r="K610" s="14">
        <v>0</v>
      </c>
      <c r="L610" s="6">
        <f t="shared" ref="L610" si="1609">(K610+J610)/E610</f>
        <v>10</v>
      </c>
      <c r="M610" s="6">
        <f t="shared" ref="M610" si="1610">L610*E610</f>
        <v>5000</v>
      </c>
    </row>
    <row r="611" spans="1:13">
      <c r="A611" s="11">
        <v>43755</v>
      </c>
      <c r="B611" s="3" t="s">
        <v>192</v>
      </c>
      <c r="C611" s="12" t="s">
        <v>19</v>
      </c>
      <c r="D611" s="12">
        <v>4100</v>
      </c>
      <c r="E611" s="13">
        <v>250</v>
      </c>
      <c r="F611" s="3" t="s">
        <v>13</v>
      </c>
      <c r="G611" s="14">
        <v>135</v>
      </c>
      <c r="H611" s="14">
        <v>155</v>
      </c>
      <c r="I611" s="14">
        <v>0</v>
      </c>
      <c r="J611" s="5">
        <f t="shared" ref="J611" si="1611">(IF(F611="SELL",G611-H611,IF(F611="BUY",H611-G611)))*E611</f>
        <v>5000</v>
      </c>
      <c r="K611" s="14">
        <v>0</v>
      </c>
      <c r="L611" s="6">
        <f t="shared" ref="L611" si="1612">(K611+J611)/E611</f>
        <v>20</v>
      </c>
      <c r="M611" s="6">
        <f t="shared" ref="M611" si="1613">L611*E611</f>
        <v>5000</v>
      </c>
    </row>
    <row r="612" spans="1:13">
      <c r="A612" s="11">
        <v>43753</v>
      </c>
      <c r="B612" s="3" t="s">
        <v>119</v>
      </c>
      <c r="C612" s="12" t="s">
        <v>18</v>
      </c>
      <c r="D612" s="12">
        <v>225</v>
      </c>
      <c r="E612" s="13">
        <v>2000</v>
      </c>
      <c r="F612" s="3" t="s">
        <v>13</v>
      </c>
      <c r="G612" s="14">
        <v>14.5</v>
      </c>
      <c r="H612" s="14">
        <v>11.5</v>
      </c>
      <c r="I612" s="14">
        <v>0</v>
      </c>
      <c r="J612" s="5">
        <f t="shared" ref="J612" si="1614">(IF(F612="SELL",G612-H612,IF(F612="BUY",H612-G612)))*E612</f>
        <v>-6000</v>
      </c>
      <c r="K612" s="14">
        <v>0</v>
      </c>
      <c r="L612" s="6">
        <f t="shared" ref="L612" si="1615">(K612+J612)/E612</f>
        <v>-3</v>
      </c>
      <c r="M612" s="6">
        <f t="shared" ref="M612" si="1616">L612*E612</f>
        <v>-6000</v>
      </c>
    </row>
    <row r="613" spans="1:13">
      <c r="A613" s="11">
        <v>43749</v>
      </c>
      <c r="B613" s="3" t="s">
        <v>191</v>
      </c>
      <c r="C613" s="12" t="s">
        <v>19</v>
      </c>
      <c r="D613" s="12">
        <v>415</v>
      </c>
      <c r="E613" s="13">
        <v>2500</v>
      </c>
      <c r="F613" s="3" t="s">
        <v>13</v>
      </c>
      <c r="G613" s="14">
        <v>7.5</v>
      </c>
      <c r="H613" s="14">
        <v>8.9</v>
      </c>
      <c r="I613" s="14">
        <v>0</v>
      </c>
      <c r="J613" s="5">
        <f t="shared" ref="J613" si="1617">(IF(F613="SELL",G613-H613,IF(F613="BUY",H613-G613)))*E613</f>
        <v>3500.0000000000009</v>
      </c>
      <c r="K613" s="14">
        <v>0</v>
      </c>
      <c r="L613" s="6">
        <f t="shared" ref="L613" si="1618">(K613+J613)/E613</f>
        <v>1.4000000000000004</v>
      </c>
      <c r="M613" s="6">
        <f t="shared" ref="M613" si="1619">L613*E613</f>
        <v>3500.0000000000009</v>
      </c>
    </row>
    <row r="614" spans="1:13">
      <c r="A614" s="11">
        <v>43749</v>
      </c>
      <c r="B614" s="3" t="s">
        <v>122</v>
      </c>
      <c r="C614" s="12" t="s">
        <v>18</v>
      </c>
      <c r="D614" s="12">
        <v>460</v>
      </c>
      <c r="E614" s="13">
        <v>1800</v>
      </c>
      <c r="F614" s="3" t="s">
        <v>13</v>
      </c>
      <c r="G614" s="14">
        <v>13.5</v>
      </c>
      <c r="H614" s="14">
        <v>10</v>
      </c>
      <c r="I614" s="14">
        <v>0</v>
      </c>
      <c r="J614" s="5">
        <f t="shared" ref="J614" si="1620">(IF(F614="SELL",G614-H614,IF(F614="BUY",H614-G614)))*E614</f>
        <v>-6300</v>
      </c>
      <c r="K614" s="14">
        <v>0</v>
      </c>
      <c r="L614" s="6">
        <f t="shared" ref="L614" si="1621">(K614+J614)/E614</f>
        <v>-3.5</v>
      </c>
      <c r="M614" s="6">
        <f t="shared" ref="M614" si="1622">L614*E614</f>
        <v>-6300</v>
      </c>
    </row>
    <row r="615" spans="1:13">
      <c r="A615" s="11">
        <v>43748</v>
      </c>
      <c r="B615" s="3" t="s">
        <v>190</v>
      </c>
      <c r="C615" s="12" t="s">
        <v>19</v>
      </c>
      <c r="D615" s="12">
        <v>700</v>
      </c>
      <c r="E615" s="13">
        <v>700</v>
      </c>
      <c r="F615" s="3" t="s">
        <v>13</v>
      </c>
      <c r="G615" s="14">
        <v>20</v>
      </c>
      <c r="H615" s="14">
        <v>20</v>
      </c>
      <c r="I615" s="14">
        <v>0</v>
      </c>
      <c r="J615" s="5">
        <f t="shared" ref="J615" si="1623">(IF(F615="SELL",G615-H615,IF(F615="BUY",H615-G615)))*E615</f>
        <v>0</v>
      </c>
      <c r="K615" s="14">
        <v>0</v>
      </c>
      <c r="L615" s="6">
        <f t="shared" ref="L615" si="1624">(K615+J615)/E615</f>
        <v>0</v>
      </c>
      <c r="M615" s="6">
        <f t="shared" ref="M615" si="1625">L615*E615</f>
        <v>0</v>
      </c>
    </row>
    <row r="616" spans="1:13">
      <c r="A616" s="11">
        <v>43747</v>
      </c>
      <c r="B616" s="3" t="s">
        <v>136</v>
      </c>
      <c r="C616" s="12" t="s">
        <v>18</v>
      </c>
      <c r="D616" s="12">
        <v>350</v>
      </c>
      <c r="E616" s="13">
        <v>1061</v>
      </c>
      <c r="F616" s="3" t="s">
        <v>13</v>
      </c>
      <c r="G616" s="14">
        <v>35</v>
      </c>
      <c r="H616" s="14">
        <v>31</v>
      </c>
      <c r="I616" s="14">
        <v>0</v>
      </c>
      <c r="J616" s="5">
        <f t="shared" ref="J616" si="1626">(IF(F616="SELL",G616-H616,IF(F616="BUY",H616-G616)))*E616</f>
        <v>-4244</v>
      </c>
      <c r="K616" s="14">
        <v>0</v>
      </c>
      <c r="L616" s="6">
        <f t="shared" ref="L616" si="1627">(K616+J616)/E616</f>
        <v>-4</v>
      </c>
      <c r="M616" s="6">
        <f t="shared" ref="M616" si="1628">L616*E616</f>
        <v>-4244</v>
      </c>
    </row>
    <row r="617" spans="1:13">
      <c r="A617" s="11">
        <v>43742</v>
      </c>
      <c r="B617" s="3" t="s">
        <v>180</v>
      </c>
      <c r="C617" s="12" t="s">
        <v>18</v>
      </c>
      <c r="D617" s="12">
        <v>180</v>
      </c>
      <c r="E617" s="13">
        <v>800</v>
      </c>
      <c r="F617" s="3" t="s">
        <v>13</v>
      </c>
      <c r="G617" s="14">
        <v>12</v>
      </c>
      <c r="H617" s="14">
        <v>18</v>
      </c>
      <c r="I617" s="14">
        <v>0</v>
      </c>
      <c r="J617" s="5">
        <f>E617*6</f>
        <v>4800</v>
      </c>
      <c r="K617" s="14">
        <v>0</v>
      </c>
      <c r="L617" s="6">
        <f t="shared" ref="L617" si="1629">(K617+J617)/E617</f>
        <v>6</v>
      </c>
      <c r="M617" s="6">
        <f t="shared" ref="M617" si="1630">L617*E617</f>
        <v>4800</v>
      </c>
    </row>
    <row r="618" spans="1:13">
      <c r="A618" s="11">
        <v>43742</v>
      </c>
      <c r="B618" s="3" t="s">
        <v>147</v>
      </c>
      <c r="C618" s="12" t="s">
        <v>18</v>
      </c>
      <c r="D618" s="12">
        <v>200</v>
      </c>
      <c r="E618" s="13">
        <v>2500</v>
      </c>
      <c r="F618" s="3" t="s">
        <v>13</v>
      </c>
      <c r="G618" s="14">
        <v>10.5</v>
      </c>
      <c r="H618" s="14">
        <v>12.5</v>
      </c>
      <c r="I618" s="14">
        <v>0</v>
      </c>
      <c r="J618" s="5">
        <f t="shared" ref="J618" si="1631">(IF(F618="SELL",G618-H618,IF(F618="BUY",H618-G618)))*E618</f>
        <v>5000</v>
      </c>
      <c r="K618" s="14">
        <v>0</v>
      </c>
      <c r="L618" s="6">
        <f t="shared" ref="L618" si="1632">(K618+J618)/E618</f>
        <v>2</v>
      </c>
      <c r="M618" s="6">
        <f t="shared" ref="M618" si="1633">L618*E618</f>
        <v>5000</v>
      </c>
    </row>
    <row r="619" spans="1:13">
      <c r="A619" s="11">
        <v>43741</v>
      </c>
      <c r="B619" s="3" t="s">
        <v>159</v>
      </c>
      <c r="C619" s="12" t="s">
        <v>18</v>
      </c>
      <c r="D619" s="12">
        <v>105</v>
      </c>
      <c r="E619" s="13">
        <v>3300</v>
      </c>
      <c r="F619" s="3" t="s">
        <v>13</v>
      </c>
      <c r="G619" s="14">
        <v>8</v>
      </c>
      <c r="H619" s="14">
        <v>9.5</v>
      </c>
      <c r="I619" s="14">
        <v>0</v>
      </c>
      <c r="J619" s="5">
        <f t="shared" ref="J619" si="1634">(IF(F619="SELL",G619-H619,IF(F619="BUY",H619-G619)))*E619</f>
        <v>4950</v>
      </c>
      <c r="K619" s="14">
        <v>0</v>
      </c>
      <c r="L619" s="6">
        <f t="shared" ref="L619" si="1635">(K619+J619)/E619</f>
        <v>1.5</v>
      </c>
      <c r="M619" s="6">
        <f t="shared" ref="M619" si="1636">L619*E619</f>
        <v>4950</v>
      </c>
    </row>
    <row r="620" spans="1:13">
      <c r="A620" s="11">
        <v>43741</v>
      </c>
      <c r="B620" s="3" t="s">
        <v>144</v>
      </c>
      <c r="C620" s="12" t="s">
        <v>18</v>
      </c>
      <c r="D620" s="12">
        <v>660</v>
      </c>
      <c r="E620" s="13">
        <v>750</v>
      </c>
      <c r="F620" s="3" t="s">
        <v>13</v>
      </c>
      <c r="G620" s="14">
        <v>19</v>
      </c>
      <c r="H620" s="14">
        <v>26</v>
      </c>
      <c r="I620" s="14">
        <v>31.3</v>
      </c>
      <c r="J620" s="5">
        <f t="shared" ref="J620" si="1637">(IF(F620="SELL",G620-H620,IF(F620="BUY",H620-G620)))*E620</f>
        <v>5250</v>
      </c>
      <c r="K620" s="14">
        <f>E620*5.3</f>
        <v>3975</v>
      </c>
      <c r="L620" s="6">
        <f t="shared" ref="L620" si="1638">(K620+J620)/E620</f>
        <v>12.3</v>
      </c>
      <c r="M620" s="6">
        <f t="shared" ref="M620" si="1639">L620*E620</f>
        <v>9225</v>
      </c>
    </row>
    <row r="621" spans="1:13">
      <c r="A621" s="11">
        <v>43739</v>
      </c>
      <c r="B621" s="3" t="s">
        <v>140</v>
      </c>
      <c r="C621" s="12" t="s">
        <v>18</v>
      </c>
      <c r="D621" s="12">
        <v>175</v>
      </c>
      <c r="E621" s="13">
        <v>3000</v>
      </c>
      <c r="F621" s="3" t="s">
        <v>13</v>
      </c>
      <c r="G621" s="14">
        <v>6.75</v>
      </c>
      <c r="H621" s="14">
        <v>8.25</v>
      </c>
      <c r="I621" s="14">
        <v>10</v>
      </c>
      <c r="J621" s="5">
        <f t="shared" ref="J621" si="1640">(IF(F621="SELL",G621-H621,IF(F621="BUY",H621-G621)))*E621</f>
        <v>4500</v>
      </c>
      <c r="K621" s="14">
        <f>E621*1.75</f>
        <v>5250</v>
      </c>
      <c r="L621" s="6">
        <f t="shared" ref="L621" si="1641">(K621+J621)/E621</f>
        <v>3.25</v>
      </c>
      <c r="M621" s="6">
        <f t="shared" ref="M621" si="1642">L621*E621</f>
        <v>9750</v>
      </c>
    </row>
    <row r="622" spans="1:13">
      <c r="A622" s="11">
        <v>43738</v>
      </c>
      <c r="B622" s="3" t="s">
        <v>153</v>
      </c>
      <c r="C622" s="12" t="s">
        <v>18</v>
      </c>
      <c r="D622" s="12">
        <v>270</v>
      </c>
      <c r="E622" s="13">
        <v>3000</v>
      </c>
      <c r="F622" s="3" t="s">
        <v>13</v>
      </c>
      <c r="G622" s="14">
        <v>11.5</v>
      </c>
      <c r="H622" s="14">
        <v>11.55</v>
      </c>
      <c r="I622" s="14">
        <v>0</v>
      </c>
      <c r="J622" s="5">
        <f t="shared" ref="J622" si="1643">(IF(F622="SELL",G622-H622,IF(F622="BUY",H622-G622)))*E622</f>
        <v>150.00000000000213</v>
      </c>
      <c r="K622" s="14">
        <v>0</v>
      </c>
      <c r="L622" s="6">
        <f t="shared" ref="L622" si="1644">(K622+J622)/E622</f>
        <v>5.0000000000000711E-2</v>
      </c>
      <c r="M622" s="6">
        <f t="shared" ref="M622" si="1645">L622*E622</f>
        <v>150.00000000000213</v>
      </c>
    </row>
    <row r="623" spans="1:13">
      <c r="A623" s="11">
        <v>43735</v>
      </c>
      <c r="B623" s="3" t="s">
        <v>162</v>
      </c>
      <c r="C623" s="12" t="s">
        <v>18</v>
      </c>
      <c r="D623" s="12">
        <v>60</v>
      </c>
      <c r="E623" s="13">
        <v>8000</v>
      </c>
      <c r="F623" s="3" t="s">
        <v>13</v>
      </c>
      <c r="G623" s="14">
        <v>4</v>
      </c>
      <c r="H623" s="14">
        <v>4.5</v>
      </c>
      <c r="I623" s="14">
        <v>0</v>
      </c>
      <c r="J623" s="5">
        <f t="shared" ref="J623" si="1646">(IF(F623="SELL",G623-H623,IF(F623="BUY",H623-G623)))*E623</f>
        <v>4000</v>
      </c>
      <c r="K623" s="14">
        <v>0</v>
      </c>
      <c r="L623" s="6">
        <f t="shared" ref="L623" si="1647">(K623+J623)/E623</f>
        <v>0.5</v>
      </c>
      <c r="M623" s="6">
        <f t="shared" ref="M623" si="1648">L623*E623</f>
        <v>4000</v>
      </c>
    </row>
    <row r="624" spans="1:13">
      <c r="A624" s="11">
        <v>43734</v>
      </c>
      <c r="B624" s="3" t="s">
        <v>143</v>
      </c>
      <c r="C624" s="12" t="s">
        <v>19</v>
      </c>
      <c r="D624" s="12">
        <v>125</v>
      </c>
      <c r="E624" s="13">
        <v>3000</v>
      </c>
      <c r="F624" s="3" t="s">
        <v>13</v>
      </c>
      <c r="G624" s="14">
        <v>2.25</v>
      </c>
      <c r="H624" s="14">
        <v>0.5</v>
      </c>
      <c r="I624" s="14">
        <v>0</v>
      </c>
      <c r="J624" s="5">
        <f t="shared" ref="J624" si="1649">(IF(F624="SELL",G624-H624,IF(F624="BUY",H624-G624)))*E624</f>
        <v>-5250</v>
      </c>
      <c r="K624" s="14">
        <v>0</v>
      </c>
      <c r="L624" s="6">
        <f t="shared" ref="L624" si="1650">(K624+J624)/E624</f>
        <v>-1.75</v>
      </c>
      <c r="M624" s="6">
        <f t="shared" ref="M624" si="1651">L624*E624</f>
        <v>-5250</v>
      </c>
    </row>
    <row r="625" spans="1:13">
      <c r="A625" s="11">
        <v>43733</v>
      </c>
      <c r="B625" s="3" t="s">
        <v>143</v>
      </c>
      <c r="C625" s="12" t="s">
        <v>18</v>
      </c>
      <c r="D625" s="12">
        <v>130</v>
      </c>
      <c r="E625" s="13">
        <v>3000</v>
      </c>
      <c r="F625" s="3" t="s">
        <v>13</v>
      </c>
      <c r="G625" s="14">
        <v>5.2</v>
      </c>
      <c r="H625" s="14">
        <v>6.8</v>
      </c>
      <c r="I625" s="14">
        <v>8.5</v>
      </c>
      <c r="J625" s="5">
        <f t="shared" ref="J625" si="1652">(IF(F625="SELL",G625-H625,IF(F625="BUY",H625-G625)))*E625</f>
        <v>4799.9999999999991</v>
      </c>
      <c r="K625" s="14">
        <f>E625*1.7</f>
        <v>5100</v>
      </c>
      <c r="L625" s="6">
        <f t="shared" ref="L625" si="1653">(K625+J625)/E625</f>
        <v>3.3</v>
      </c>
      <c r="M625" s="6">
        <f t="shared" ref="M625" si="1654">L625*E625</f>
        <v>9900</v>
      </c>
    </row>
    <row r="626" spans="1:13">
      <c r="A626" s="11">
        <v>43731</v>
      </c>
      <c r="B626" s="3" t="s">
        <v>116</v>
      </c>
      <c r="C626" s="12" t="s">
        <v>19</v>
      </c>
      <c r="D626" s="12">
        <v>2180</v>
      </c>
      <c r="E626" s="13">
        <v>500</v>
      </c>
      <c r="F626" s="3" t="s">
        <v>13</v>
      </c>
      <c r="G626" s="14">
        <v>45</v>
      </c>
      <c r="H626" s="14">
        <v>30</v>
      </c>
      <c r="I626" s="14">
        <v>0</v>
      </c>
      <c r="J626" s="5">
        <f t="shared" ref="J626" si="1655">(IF(F626="SELL",G626-H626,IF(F626="BUY",H626-G626)))*E626</f>
        <v>-7500</v>
      </c>
      <c r="K626" s="14">
        <v>0</v>
      </c>
      <c r="L626" s="6">
        <f t="shared" ref="L626" si="1656">(K626+J626)/E626</f>
        <v>-15</v>
      </c>
      <c r="M626" s="6">
        <f t="shared" ref="M626" si="1657">L626*E626</f>
        <v>-7500</v>
      </c>
    </row>
    <row r="627" spans="1:13">
      <c r="A627" s="11">
        <v>43728</v>
      </c>
      <c r="B627" s="3" t="s">
        <v>188</v>
      </c>
      <c r="C627" s="12" t="s">
        <v>18</v>
      </c>
      <c r="D627" s="12">
        <v>11200</v>
      </c>
      <c r="E627" s="13">
        <v>750</v>
      </c>
      <c r="F627" s="3" t="s">
        <v>13</v>
      </c>
      <c r="G627" s="14">
        <v>100</v>
      </c>
      <c r="H627" s="14">
        <v>140</v>
      </c>
      <c r="I627" s="14">
        <v>200</v>
      </c>
      <c r="J627" s="5">
        <f t="shared" ref="J627:J628" si="1658">(IF(F627="SELL",G627-H627,IF(F627="BUY",H627-G627)))*E627</f>
        <v>30000</v>
      </c>
      <c r="K627" s="14">
        <f>E627*60</f>
        <v>45000</v>
      </c>
      <c r="L627" s="6">
        <f t="shared" ref="L627:L628" si="1659">(K627+J627)/E627</f>
        <v>100</v>
      </c>
      <c r="M627" s="6">
        <f t="shared" ref="M627:M628" si="1660">L627*E627</f>
        <v>75000</v>
      </c>
    </row>
    <row r="628" spans="1:13">
      <c r="A628" s="11">
        <v>43728</v>
      </c>
      <c r="B628" s="3" t="s">
        <v>153</v>
      </c>
      <c r="C628" s="12" t="s">
        <v>18</v>
      </c>
      <c r="D628" s="12">
        <v>270</v>
      </c>
      <c r="E628" s="13">
        <v>3000</v>
      </c>
      <c r="F628" s="3" t="s">
        <v>13</v>
      </c>
      <c r="G628" s="14">
        <v>5.5</v>
      </c>
      <c r="H628" s="14">
        <v>4</v>
      </c>
      <c r="I628" s="14">
        <v>0</v>
      </c>
      <c r="J628" s="5">
        <f t="shared" si="1658"/>
        <v>-4500</v>
      </c>
      <c r="K628" s="14">
        <v>0</v>
      </c>
      <c r="L628" s="6">
        <f t="shared" si="1659"/>
        <v>-1.5</v>
      </c>
      <c r="M628" s="6">
        <f t="shared" si="1660"/>
        <v>-4500</v>
      </c>
    </row>
    <row r="629" spans="1:13">
      <c r="A629" s="11">
        <v>43727</v>
      </c>
      <c r="B629" s="3" t="s">
        <v>189</v>
      </c>
      <c r="C629" s="12" t="s">
        <v>18</v>
      </c>
      <c r="D629" s="12">
        <v>700</v>
      </c>
      <c r="E629" s="13">
        <v>1200</v>
      </c>
      <c r="F629" s="3" t="s">
        <v>13</v>
      </c>
      <c r="G629" s="14">
        <v>9.6</v>
      </c>
      <c r="H629" s="14">
        <v>5.8</v>
      </c>
      <c r="I629" s="14">
        <v>0</v>
      </c>
      <c r="J629" s="5">
        <f t="shared" ref="J629" si="1661">(IF(F629="SELL",G629-H629,IF(F629="BUY",H629-G629)))*E629</f>
        <v>-4560</v>
      </c>
      <c r="K629" s="14">
        <v>0</v>
      </c>
      <c r="L629" s="6">
        <f t="shared" ref="L629" si="1662">(K629+J629)/E629</f>
        <v>-3.8</v>
      </c>
      <c r="M629" s="6">
        <f t="shared" ref="M629" si="1663">L629*E629</f>
        <v>-4560</v>
      </c>
    </row>
    <row r="630" spans="1:13">
      <c r="A630" s="11">
        <v>43727</v>
      </c>
      <c r="B630" s="3" t="s">
        <v>148</v>
      </c>
      <c r="C630" s="12" t="s">
        <v>18</v>
      </c>
      <c r="D630" s="12">
        <v>130</v>
      </c>
      <c r="E630" s="13">
        <v>6000</v>
      </c>
      <c r="F630" s="3" t="s">
        <v>13</v>
      </c>
      <c r="G630" s="14">
        <v>4</v>
      </c>
      <c r="H630" s="14">
        <v>4.75</v>
      </c>
      <c r="I630" s="14">
        <v>5.85</v>
      </c>
      <c r="J630" s="5">
        <f t="shared" ref="J630" si="1664">(IF(F630="SELL",G630-H630,IF(F630="BUY",H630-G630)))*E630</f>
        <v>4500</v>
      </c>
      <c r="K630" s="14">
        <f>E630*1.1</f>
        <v>6600.0000000000009</v>
      </c>
      <c r="L630" s="6">
        <f t="shared" ref="L630" si="1665">(K630+J630)/E630</f>
        <v>1.85</v>
      </c>
      <c r="M630" s="6">
        <f t="shared" ref="M630" si="1666">L630*E630</f>
        <v>11100</v>
      </c>
    </row>
    <row r="631" spans="1:13">
      <c r="A631" s="11">
        <v>43726</v>
      </c>
      <c r="B631" s="3" t="s">
        <v>148</v>
      </c>
      <c r="C631" s="12" t="s">
        <v>18</v>
      </c>
      <c r="D631" s="12">
        <v>135</v>
      </c>
      <c r="E631" s="13">
        <v>6000</v>
      </c>
      <c r="F631" s="3" t="s">
        <v>13</v>
      </c>
      <c r="G631" s="14">
        <v>3</v>
      </c>
      <c r="H631" s="14">
        <v>3.75</v>
      </c>
      <c r="I631" s="14">
        <v>5</v>
      </c>
      <c r="J631" s="5">
        <f t="shared" ref="J631" si="1667">(IF(F631="SELL",G631-H631,IF(F631="BUY",H631-G631)))*E631</f>
        <v>4500</v>
      </c>
      <c r="K631" s="14">
        <f>E631*1.25</f>
        <v>7500</v>
      </c>
      <c r="L631" s="6">
        <f t="shared" ref="L631" si="1668">(K631+J631)/E631</f>
        <v>2</v>
      </c>
      <c r="M631" s="6">
        <f t="shared" ref="M631" si="1669">L631*E631</f>
        <v>12000</v>
      </c>
    </row>
    <row r="632" spans="1:13">
      <c r="A632" s="11">
        <v>43725</v>
      </c>
      <c r="B632" s="3" t="s">
        <v>162</v>
      </c>
      <c r="C632" s="12" t="s">
        <v>18</v>
      </c>
      <c r="D632" s="12">
        <v>60</v>
      </c>
      <c r="E632" s="13">
        <v>8000</v>
      </c>
      <c r="F632" s="3" t="s">
        <v>13</v>
      </c>
      <c r="G632" s="14">
        <v>4.7</v>
      </c>
      <c r="H632" s="14">
        <v>5.2</v>
      </c>
      <c r="I632" s="14">
        <v>6.2</v>
      </c>
      <c r="J632" s="5">
        <f t="shared" ref="J632:J633" si="1670">(IF(F632="SELL",G632-H632,IF(F632="BUY",H632-G632)))*E632</f>
        <v>4000</v>
      </c>
      <c r="K632" s="14">
        <f>E632*1</f>
        <v>8000</v>
      </c>
      <c r="L632" s="6">
        <f t="shared" ref="L632:L633" si="1671">(K632+J632)/E632</f>
        <v>1.5</v>
      </c>
      <c r="M632" s="6">
        <f t="shared" ref="M632:M633" si="1672">L632*E632</f>
        <v>12000</v>
      </c>
    </row>
    <row r="633" spans="1:13">
      <c r="A633" s="11">
        <v>43725</v>
      </c>
      <c r="B633" s="3" t="s">
        <v>175</v>
      </c>
      <c r="C633" s="12" t="s">
        <v>18</v>
      </c>
      <c r="D633" s="12">
        <v>620</v>
      </c>
      <c r="E633" s="13">
        <v>1000</v>
      </c>
      <c r="F633" s="3" t="s">
        <v>13</v>
      </c>
      <c r="G633" s="14">
        <v>11</v>
      </c>
      <c r="H633" s="14">
        <v>13.6</v>
      </c>
      <c r="I633" s="14">
        <v>0</v>
      </c>
      <c r="J633" s="5">
        <f t="shared" si="1670"/>
        <v>2599.9999999999995</v>
      </c>
      <c r="K633" s="14">
        <v>0</v>
      </c>
      <c r="L633" s="6">
        <f t="shared" si="1671"/>
        <v>2.5999999999999996</v>
      </c>
      <c r="M633" s="6">
        <f t="shared" si="1672"/>
        <v>2599.9999999999995</v>
      </c>
    </row>
    <row r="634" spans="1:13">
      <c r="A634" s="11">
        <v>43724</v>
      </c>
      <c r="B634" s="3" t="s">
        <v>182</v>
      </c>
      <c r="C634" s="12" t="s">
        <v>18</v>
      </c>
      <c r="D634" s="12">
        <v>360</v>
      </c>
      <c r="E634" s="13">
        <v>1200</v>
      </c>
      <c r="F634" s="3" t="s">
        <v>13</v>
      </c>
      <c r="G634" s="14">
        <v>12</v>
      </c>
      <c r="H634" s="14">
        <v>13.5</v>
      </c>
      <c r="I634" s="14">
        <v>0</v>
      </c>
      <c r="J634" s="5">
        <f t="shared" ref="J634" si="1673">(IF(F634="SELL",G634-H634,IF(F634="BUY",H634-G634)))*E634</f>
        <v>1800</v>
      </c>
      <c r="K634" s="14">
        <v>0</v>
      </c>
      <c r="L634" s="6">
        <f t="shared" ref="L634" si="1674">(K634+J634)/E634</f>
        <v>1.5</v>
      </c>
      <c r="M634" s="6">
        <f t="shared" ref="M634" si="1675">L634*E634</f>
        <v>1800</v>
      </c>
    </row>
    <row r="635" spans="1:13">
      <c r="A635" s="11">
        <v>43720</v>
      </c>
      <c r="B635" s="3" t="s">
        <v>182</v>
      </c>
      <c r="C635" s="12" t="s">
        <v>18</v>
      </c>
      <c r="D635" s="12">
        <v>370</v>
      </c>
      <c r="E635" s="13">
        <v>1200</v>
      </c>
      <c r="F635" s="3" t="s">
        <v>13</v>
      </c>
      <c r="G635" s="14">
        <v>15</v>
      </c>
      <c r="H635" s="14">
        <v>18.399999999999999</v>
      </c>
      <c r="I635" s="14">
        <v>0</v>
      </c>
      <c r="J635" s="5">
        <f t="shared" ref="J635:J636" si="1676">(IF(F635="SELL",G635-H635,IF(F635="BUY",H635-G635)))*E635</f>
        <v>4079.9999999999982</v>
      </c>
      <c r="K635" s="14">
        <v>0</v>
      </c>
      <c r="L635" s="6">
        <f t="shared" ref="L635:L636" si="1677">(K635+J635)/E635</f>
        <v>3.3999999999999986</v>
      </c>
      <c r="M635" s="6">
        <f t="shared" ref="M635:M636" si="1678">L635*E635</f>
        <v>4079.9999999999982</v>
      </c>
    </row>
    <row r="636" spans="1:13">
      <c r="A636" s="11">
        <v>43720</v>
      </c>
      <c r="B636" s="3" t="s">
        <v>60</v>
      </c>
      <c r="C636" s="12" t="s">
        <v>19</v>
      </c>
      <c r="D636" s="12">
        <v>740</v>
      </c>
      <c r="E636" s="13">
        <v>1400</v>
      </c>
      <c r="F636" s="3" t="s">
        <v>13</v>
      </c>
      <c r="G636" s="14">
        <v>17.25</v>
      </c>
      <c r="H636" s="14">
        <v>13</v>
      </c>
      <c r="I636" s="14">
        <v>0</v>
      </c>
      <c r="J636" s="5">
        <f t="shared" si="1676"/>
        <v>-5950</v>
      </c>
      <c r="K636" s="14">
        <v>0</v>
      </c>
      <c r="L636" s="6">
        <f t="shared" si="1677"/>
        <v>-4.25</v>
      </c>
      <c r="M636" s="6">
        <f t="shared" si="1678"/>
        <v>-5950</v>
      </c>
    </row>
    <row r="637" spans="1:13">
      <c r="A637" s="11">
        <v>43719</v>
      </c>
      <c r="B637" s="3" t="s">
        <v>162</v>
      </c>
      <c r="C637" s="12" t="s">
        <v>19</v>
      </c>
      <c r="D637" s="12">
        <v>60</v>
      </c>
      <c r="E637" s="13">
        <v>8000</v>
      </c>
      <c r="F637" s="3" t="s">
        <v>13</v>
      </c>
      <c r="G637" s="14">
        <v>3</v>
      </c>
      <c r="H637" s="14">
        <v>2.4</v>
      </c>
      <c r="I637" s="14">
        <v>0</v>
      </c>
      <c r="J637" s="5">
        <f t="shared" ref="J637" si="1679">(IF(F637="SELL",G637-H637,IF(F637="BUY",H637-G637)))*E637</f>
        <v>-4800.0000000000009</v>
      </c>
      <c r="K637" s="14">
        <v>0</v>
      </c>
      <c r="L637" s="6">
        <f t="shared" ref="L637" si="1680">(K637+J637)/E637</f>
        <v>-0.60000000000000009</v>
      </c>
      <c r="M637" s="6">
        <f t="shared" ref="M637" si="1681">L637*E637</f>
        <v>-4800.0000000000009</v>
      </c>
    </row>
    <row r="638" spans="1:13">
      <c r="A638" s="11">
        <v>43713</v>
      </c>
      <c r="B638" s="3" t="s">
        <v>60</v>
      </c>
      <c r="C638" s="12" t="s">
        <v>19</v>
      </c>
      <c r="D638" s="12">
        <v>700</v>
      </c>
      <c r="E638" s="13">
        <v>1400</v>
      </c>
      <c r="F638" s="3" t="s">
        <v>13</v>
      </c>
      <c r="G638" s="14">
        <v>25</v>
      </c>
      <c r="H638" s="14">
        <v>28</v>
      </c>
      <c r="I638" s="14">
        <v>33</v>
      </c>
      <c r="J638" s="5">
        <f t="shared" ref="J638:J639" si="1682">(IF(F638="SELL",G638-H638,IF(F638="BUY",H638-G638)))*E638</f>
        <v>4200</v>
      </c>
      <c r="K638" s="14">
        <f>E638*5</f>
        <v>7000</v>
      </c>
      <c r="L638" s="6">
        <f t="shared" ref="L638:L639" si="1683">(K638+J638)/E638</f>
        <v>8</v>
      </c>
      <c r="M638" s="6">
        <f t="shared" ref="M638:M639" si="1684">L638*E638</f>
        <v>11200</v>
      </c>
    </row>
    <row r="639" spans="1:13">
      <c r="A639" s="11">
        <v>43714</v>
      </c>
      <c r="B639" s="3" t="s">
        <v>51</v>
      </c>
      <c r="C639" s="12" t="s">
        <v>18</v>
      </c>
      <c r="D639" s="12">
        <v>260</v>
      </c>
      <c r="E639" s="13">
        <v>2700</v>
      </c>
      <c r="F639" s="3" t="s">
        <v>13</v>
      </c>
      <c r="G639" s="14">
        <v>8</v>
      </c>
      <c r="H639" s="14">
        <v>5.5</v>
      </c>
      <c r="I639" s="14">
        <v>0</v>
      </c>
      <c r="J639" s="5">
        <f t="shared" si="1682"/>
        <v>-6750</v>
      </c>
      <c r="K639" s="14">
        <v>0</v>
      </c>
      <c r="L639" s="6">
        <f t="shared" si="1683"/>
        <v>-2.5</v>
      </c>
      <c r="M639" s="6">
        <f t="shared" si="1684"/>
        <v>-6750</v>
      </c>
    </row>
    <row r="640" spans="1:13">
      <c r="A640" s="11">
        <v>43713</v>
      </c>
      <c r="B640" s="3" t="s">
        <v>187</v>
      </c>
      <c r="C640" s="12" t="s">
        <v>18</v>
      </c>
      <c r="D640" s="12">
        <v>390</v>
      </c>
      <c r="E640" s="13">
        <v>1100</v>
      </c>
      <c r="F640" s="3" t="s">
        <v>13</v>
      </c>
      <c r="G640" s="14">
        <v>15</v>
      </c>
      <c r="H640" s="14">
        <v>12.1</v>
      </c>
      <c r="I640" s="14">
        <v>0</v>
      </c>
      <c r="J640" s="5">
        <f t="shared" ref="J640" si="1685">(IF(F640="SELL",G640-H640,IF(F640="BUY",H640-G640)))*E640</f>
        <v>-3190.0000000000005</v>
      </c>
      <c r="K640" s="14">
        <v>0</v>
      </c>
      <c r="L640" s="6">
        <f t="shared" ref="L640" si="1686">(K640+J640)/E640</f>
        <v>-2.9000000000000004</v>
      </c>
      <c r="M640" s="6">
        <f t="shared" ref="M640" si="1687">L640*E640</f>
        <v>-3190.0000000000005</v>
      </c>
    </row>
    <row r="641" spans="1:13">
      <c r="A641" s="11">
        <v>43712</v>
      </c>
      <c r="B641" s="3" t="s">
        <v>162</v>
      </c>
      <c r="C641" s="12" t="s">
        <v>19</v>
      </c>
      <c r="D641" s="12">
        <v>55</v>
      </c>
      <c r="E641" s="13">
        <v>8000</v>
      </c>
      <c r="F641" s="3" t="s">
        <v>13</v>
      </c>
      <c r="G641" s="14">
        <v>3.5</v>
      </c>
      <c r="H641" s="14">
        <v>4</v>
      </c>
      <c r="I641" s="14">
        <v>4.7</v>
      </c>
      <c r="J641" s="5">
        <f t="shared" ref="J641:J642" si="1688">(IF(F641="SELL",G641-H641,IF(F641="BUY",H641-G641)))*E641</f>
        <v>4000</v>
      </c>
      <c r="K641" s="14">
        <f>E641*0.7</f>
        <v>5600</v>
      </c>
      <c r="L641" s="6">
        <f t="shared" ref="L641:L642" si="1689">(K641+J641)/E641</f>
        <v>1.2</v>
      </c>
      <c r="M641" s="6">
        <f t="shared" ref="M641:M642" si="1690">L641*E641</f>
        <v>9600</v>
      </c>
    </row>
    <row r="642" spans="1:13">
      <c r="A642" s="11">
        <v>43712</v>
      </c>
      <c r="B642" s="3" t="s">
        <v>138</v>
      </c>
      <c r="C642" s="12" t="s">
        <v>18</v>
      </c>
      <c r="D642" s="12">
        <v>350</v>
      </c>
      <c r="E642" s="13">
        <v>1300</v>
      </c>
      <c r="F642" s="3" t="s">
        <v>13</v>
      </c>
      <c r="G642" s="14">
        <v>18</v>
      </c>
      <c r="H642" s="14">
        <v>14</v>
      </c>
      <c r="I642" s="14">
        <v>0</v>
      </c>
      <c r="J642" s="5">
        <f t="shared" si="1688"/>
        <v>-5200</v>
      </c>
      <c r="K642" s="14">
        <v>0</v>
      </c>
      <c r="L642" s="6">
        <f t="shared" si="1689"/>
        <v>-4</v>
      </c>
      <c r="M642" s="6">
        <f t="shared" si="1690"/>
        <v>-5200</v>
      </c>
    </row>
    <row r="643" spans="1:13">
      <c r="A643" s="11">
        <v>43706</v>
      </c>
      <c r="B643" s="3" t="s">
        <v>162</v>
      </c>
      <c r="C643" s="12" t="s">
        <v>18</v>
      </c>
      <c r="D643" s="12">
        <v>60</v>
      </c>
      <c r="E643" s="13">
        <v>8000</v>
      </c>
      <c r="F643" s="3" t="s">
        <v>13</v>
      </c>
      <c r="G643" s="14">
        <v>2.2999999999999998</v>
      </c>
      <c r="H643" s="14">
        <v>2.8</v>
      </c>
      <c r="I643" s="14">
        <v>3.5</v>
      </c>
      <c r="J643" s="5">
        <f t="shared" ref="J643" si="1691">(IF(F643="SELL",G643-H643,IF(F643="BUY",H643-G643)))*E643</f>
        <v>4000</v>
      </c>
      <c r="K643" s="14">
        <f>E643*0.7</f>
        <v>5600</v>
      </c>
      <c r="L643" s="6">
        <f t="shared" ref="L643" si="1692">(K643+J643)/E643</f>
        <v>1.2</v>
      </c>
      <c r="M643" s="6">
        <f t="shared" ref="M643" si="1693">L643*E643</f>
        <v>9600</v>
      </c>
    </row>
    <row r="644" spans="1:13">
      <c r="A644" s="11">
        <v>43705</v>
      </c>
      <c r="B644" s="3" t="s">
        <v>138</v>
      </c>
      <c r="C644" s="12" t="s">
        <v>19</v>
      </c>
      <c r="D644" s="12">
        <v>370</v>
      </c>
      <c r="E644" s="13">
        <v>1300</v>
      </c>
      <c r="F644" s="3" t="s">
        <v>13</v>
      </c>
      <c r="G644" s="14">
        <v>4.5</v>
      </c>
      <c r="H644" s="14">
        <v>1</v>
      </c>
      <c r="I644" s="14">
        <v>0</v>
      </c>
      <c r="J644" s="5">
        <f t="shared" ref="J644" si="1694">(IF(F644="SELL",G644-H644,IF(F644="BUY",H644-G644)))*E644</f>
        <v>-4550</v>
      </c>
      <c r="K644" s="14">
        <v>0</v>
      </c>
      <c r="L644" s="6">
        <f t="shared" ref="L644" si="1695">(K644+J644)/E644</f>
        <v>-3.5</v>
      </c>
      <c r="M644" s="6">
        <f t="shared" ref="M644" si="1696">L644*E644</f>
        <v>-4550</v>
      </c>
    </row>
    <row r="645" spans="1:13">
      <c r="A645" s="11">
        <v>43704</v>
      </c>
      <c r="B645" s="3" t="s">
        <v>137</v>
      </c>
      <c r="C645" s="12" t="s">
        <v>18</v>
      </c>
      <c r="D645" s="12">
        <v>420</v>
      </c>
      <c r="E645" s="13">
        <v>1100</v>
      </c>
      <c r="F645" s="3" t="s">
        <v>13</v>
      </c>
      <c r="G645" s="14">
        <v>9.5</v>
      </c>
      <c r="H645" s="14">
        <v>7.3</v>
      </c>
      <c r="I645" s="14">
        <v>0</v>
      </c>
      <c r="J645" s="5">
        <f t="shared" ref="J645:J646" si="1697">(IF(F645="SELL",G645-H645,IF(F645="BUY",H645-G645)))*E645</f>
        <v>-2420</v>
      </c>
      <c r="K645" s="14">
        <v>0</v>
      </c>
      <c r="L645" s="6">
        <f t="shared" ref="L645:L646" si="1698">(K645+J645)/E645</f>
        <v>-2.2000000000000002</v>
      </c>
      <c r="M645" s="6">
        <f t="shared" ref="M645:M646" si="1699">L645*E645</f>
        <v>-2420</v>
      </c>
    </row>
    <row r="646" spans="1:13">
      <c r="A646" s="11">
        <v>43704</v>
      </c>
      <c r="B646" s="3" t="s">
        <v>153</v>
      </c>
      <c r="C646" s="12" t="s">
        <v>18</v>
      </c>
      <c r="D646" s="12">
        <v>280</v>
      </c>
      <c r="E646" s="13">
        <v>3000</v>
      </c>
      <c r="F646" s="3" t="s">
        <v>13</v>
      </c>
      <c r="G646" s="14">
        <v>3.2</v>
      </c>
      <c r="H646" s="14">
        <v>1.9</v>
      </c>
      <c r="I646" s="14">
        <v>0</v>
      </c>
      <c r="J646" s="5">
        <f t="shared" si="1697"/>
        <v>-3900.0000000000009</v>
      </c>
      <c r="K646" s="14">
        <v>0</v>
      </c>
      <c r="L646" s="6">
        <f t="shared" si="1698"/>
        <v>-1.3000000000000003</v>
      </c>
      <c r="M646" s="6">
        <f t="shared" si="1699"/>
        <v>-3900.0000000000009</v>
      </c>
    </row>
    <row r="647" spans="1:13">
      <c r="A647" s="11">
        <v>43703</v>
      </c>
      <c r="B647" s="3" t="s">
        <v>148</v>
      </c>
      <c r="C647" s="12" t="s">
        <v>18</v>
      </c>
      <c r="D647" s="12">
        <v>140</v>
      </c>
      <c r="E647" s="13">
        <v>6000</v>
      </c>
      <c r="F647" s="3" t="s">
        <v>13</v>
      </c>
      <c r="G647" s="14">
        <v>3.25</v>
      </c>
      <c r="H647" s="14">
        <v>4</v>
      </c>
      <c r="I647" s="14">
        <v>0</v>
      </c>
      <c r="J647" s="5">
        <f t="shared" ref="J647:J648" si="1700">(IF(F647="SELL",G647-H647,IF(F647="BUY",H647-G647)))*E647</f>
        <v>4500</v>
      </c>
      <c r="K647" s="14">
        <v>0</v>
      </c>
      <c r="L647" s="6">
        <f t="shared" ref="L647:L648" si="1701">(K647+J647)/E647</f>
        <v>0.75</v>
      </c>
      <c r="M647" s="6">
        <f t="shared" ref="M647:M648" si="1702">L647*E647</f>
        <v>4500</v>
      </c>
    </row>
    <row r="648" spans="1:13">
      <c r="A648" s="11">
        <v>43703</v>
      </c>
      <c r="B648" s="3" t="s">
        <v>164</v>
      </c>
      <c r="C648" s="12" t="s">
        <v>18</v>
      </c>
      <c r="D648" s="12">
        <v>95</v>
      </c>
      <c r="E648" s="13">
        <v>4500</v>
      </c>
      <c r="F648" s="3" t="s">
        <v>13</v>
      </c>
      <c r="G648" s="14">
        <v>5</v>
      </c>
      <c r="H648" s="14">
        <v>5.65</v>
      </c>
      <c r="I648" s="14">
        <v>0</v>
      </c>
      <c r="J648" s="5">
        <f t="shared" si="1700"/>
        <v>2925.0000000000018</v>
      </c>
      <c r="K648" s="14">
        <v>0</v>
      </c>
      <c r="L648" s="6">
        <f t="shared" si="1701"/>
        <v>0.65000000000000036</v>
      </c>
      <c r="M648" s="6">
        <f t="shared" si="1702"/>
        <v>2925.0000000000018</v>
      </c>
    </row>
    <row r="649" spans="1:13">
      <c r="A649" s="11">
        <v>43700</v>
      </c>
      <c r="B649" s="3" t="s">
        <v>164</v>
      </c>
      <c r="C649" s="12" t="s">
        <v>18</v>
      </c>
      <c r="D649" s="12">
        <v>95</v>
      </c>
      <c r="E649" s="13">
        <v>4500</v>
      </c>
      <c r="F649" s="3" t="s">
        <v>13</v>
      </c>
      <c r="G649" s="14">
        <v>6</v>
      </c>
      <c r="H649" s="14">
        <v>7</v>
      </c>
      <c r="I649" s="14">
        <v>0</v>
      </c>
      <c r="J649" s="5">
        <f t="shared" ref="J649" si="1703">(IF(F649="SELL",G649-H649,IF(F649="BUY",H649-G649)))*E649</f>
        <v>4500</v>
      </c>
      <c r="K649" s="14">
        <v>0</v>
      </c>
      <c r="L649" s="6">
        <f t="shared" ref="L649" si="1704">(K649+J649)/E649</f>
        <v>1</v>
      </c>
      <c r="M649" s="6">
        <f t="shared" ref="M649" si="1705">L649*E649</f>
        <v>4500</v>
      </c>
    </row>
    <row r="650" spans="1:13">
      <c r="A650" s="11">
        <v>43698</v>
      </c>
      <c r="B650" s="3" t="s">
        <v>153</v>
      </c>
      <c r="C650" s="12" t="s">
        <v>18</v>
      </c>
      <c r="D650" s="12">
        <v>285</v>
      </c>
      <c r="E650" s="13">
        <v>3000</v>
      </c>
      <c r="F650" s="3" t="s">
        <v>13</v>
      </c>
      <c r="G650" s="14">
        <v>7</v>
      </c>
      <c r="H650" s="14">
        <v>8.5</v>
      </c>
      <c r="I650" s="14">
        <v>10</v>
      </c>
      <c r="J650" s="5">
        <f t="shared" ref="J650" si="1706">(IF(F650="SELL",G650-H650,IF(F650="BUY",H650-G650)))*E650</f>
        <v>4500</v>
      </c>
      <c r="K650" s="14">
        <f>E650*1.5</f>
        <v>4500</v>
      </c>
      <c r="L650" s="6">
        <f t="shared" ref="L650" si="1707">(K650+J650)/E650</f>
        <v>3</v>
      </c>
      <c r="M650" s="6">
        <f t="shared" ref="M650" si="1708">L650*E650</f>
        <v>9000</v>
      </c>
    </row>
    <row r="651" spans="1:13">
      <c r="A651" s="11">
        <v>43697</v>
      </c>
      <c r="B651" s="3" t="s">
        <v>153</v>
      </c>
      <c r="C651" s="12" t="s">
        <v>18</v>
      </c>
      <c r="D651" s="12">
        <v>285</v>
      </c>
      <c r="E651" s="13">
        <v>3000</v>
      </c>
      <c r="F651" s="3" t="s">
        <v>13</v>
      </c>
      <c r="G651" s="14">
        <v>7</v>
      </c>
      <c r="H651" s="14">
        <v>8.5</v>
      </c>
      <c r="I651" s="14">
        <v>0</v>
      </c>
      <c r="J651" s="5">
        <f t="shared" ref="J651" si="1709">(IF(F651="SELL",G651-H651,IF(F651="BUY",H651-G651)))*E651</f>
        <v>4500</v>
      </c>
      <c r="K651" s="14">
        <v>0</v>
      </c>
      <c r="L651" s="6">
        <f t="shared" ref="L651" si="1710">(K651+J651)/E651</f>
        <v>1.5</v>
      </c>
      <c r="M651" s="6">
        <f t="shared" ref="M651" si="1711">L651*E651</f>
        <v>4500</v>
      </c>
    </row>
    <row r="652" spans="1:13">
      <c r="A652" s="11">
        <v>43696</v>
      </c>
      <c r="B652" s="3" t="s">
        <v>153</v>
      </c>
      <c r="C652" s="12" t="s">
        <v>18</v>
      </c>
      <c r="D652" s="12">
        <v>290</v>
      </c>
      <c r="E652" s="13">
        <v>3000</v>
      </c>
      <c r="F652" s="3" t="s">
        <v>13</v>
      </c>
      <c r="G652" s="14">
        <v>8</v>
      </c>
      <c r="H652" s="14">
        <v>8.6999999999999993</v>
      </c>
      <c r="I652" s="14">
        <v>0</v>
      </c>
      <c r="J652" s="5">
        <f t="shared" ref="J652:J653" si="1712">(IF(F652="SELL",G652-H652,IF(F652="BUY",H652-G652)))*E652</f>
        <v>2099.9999999999977</v>
      </c>
      <c r="K652" s="14">
        <v>0</v>
      </c>
      <c r="L652" s="6">
        <f t="shared" ref="L652:L653" si="1713">(K652+J652)/E652</f>
        <v>0.69999999999999929</v>
      </c>
      <c r="M652" s="6">
        <f t="shared" ref="M652:M653" si="1714">L652*E652</f>
        <v>2099.9999999999977</v>
      </c>
    </row>
    <row r="653" spans="1:13">
      <c r="A653" s="11">
        <v>43696</v>
      </c>
      <c r="B653" s="3" t="s">
        <v>147</v>
      </c>
      <c r="C653" s="12" t="s">
        <v>18</v>
      </c>
      <c r="D653" s="12">
        <v>215</v>
      </c>
      <c r="E653" s="13">
        <v>2500</v>
      </c>
      <c r="F653" s="3" t="s">
        <v>13</v>
      </c>
      <c r="G653" s="14">
        <v>5.0999999999999996</v>
      </c>
      <c r="H653" s="14">
        <v>5.6</v>
      </c>
      <c r="I653" s="14">
        <v>0</v>
      </c>
      <c r="J653" s="5">
        <f t="shared" si="1712"/>
        <v>1250</v>
      </c>
      <c r="K653" s="14">
        <v>0</v>
      </c>
      <c r="L653" s="6">
        <f t="shared" si="1713"/>
        <v>0.5</v>
      </c>
      <c r="M653" s="6">
        <f t="shared" si="1714"/>
        <v>1250</v>
      </c>
    </row>
    <row r="654" spans="1:13">
      <c r="A654" s="11">
        <v>43693</v>
      </c>
      <c r="B654" s="3" t="s">
        <v>153</v>
      </c>
      <c r="C654" s="12" t="s">
        <v>18</v>
      </c>
      <c r="D654" s="12">
        <v>285</v>
      </c>
      <c r="E654" s="13">
        <v>3000</v>
      </c>
      <c r="F654" s="3" t="s">
        <v>13</v>
      </c>
      <c r="G654" s="14">
        <v>5.5</v>
      </c>
      <c r="H654" s="14">
        <v>4.75</v>
      </c>
      <c r="I654" s="14">
        <v>0</v>
      </c>
      <c r="J654" s="5">
        <f t="shared" ref="J654:J655" si="1715">(IF(F654="SELL",G654-H654,IF(F654="BUY",H654-G654)))*E654</f>
        <v>-2250</v>
      </c>
      <c r="K654" s="14">
        <v>0</v>
      </c>
      <c r="L654" s="6">
        <f t="shared" ref="L654:L655" si="1716">(K654+J654)/E654</f>
        <v>-0.75</v>
      </c>
      <c r="M654" s="6">
        <f t="shared" ref="M654:M655" si="1717">L654*E654</f>
        <v>-2250</v>
      </c>
    </row>
    <row r="655" spans="1:13">
      <c r="A655" s="11">
        <v>43693</v>
      </c>
      <c r="B655" s="3" t="s">
        <v>171</v>
      </c>
      <c r="C655" s="12" t="s">
        <v>18</v>
      </c>
      <c r="D655" s="12">
        <v>125</v>
      </c>
      <c r="E655" s="13">
        <v>3500</v>
      </c>
      <c r="F655" s="3" t="s">
        <v>13</v>
      </c>
      <c r="G655" s="14">
        <v>3.5</v>
      </c>
      <c r="H655" s="14">
        <v>2.9</v>
      </c>
      <c r="I655" s="14">
        <v>0</v>
      </c>
      <c r="J655" s="5">
        <f t="shared" si="1715"/>
        <v>-2100.0000000000005</v>
      </c>
      <c r="K655" s="14">
        <v>0</v>
      </c>
      <c r="L655" s="6">
        <f t="shared" si="1716"/>
        <v>-0.60000000000000009</v>
      </c>
      <c r="M655" s="6">
        <f t="shared" si="1717"/>
        <v>-2100.0000000000005</v>
      </c>
    </row>
    <row r="656" spans="1:13">
      <c r="A656" s="11">
        <v>43691</v>
      </c>
      <c r="B656" s="3" t="s">
        <v>143</v>
      </c>
      <c r="C656" s="12" t="s">
        <v>18</v>
      </c>
      <c r="D656" s="12">
        <v>120</v>
      </c>
      <c r="E656" s="13">
        <v>3000</v>
      </c>
      <c r="F656" s="3" t="s">
        <v>13</v>
      </c>
      <c r="G656" s="14">
        <v>5</v>
      </c>
      <c r="H656" s="14">
        <v>4.7</v>
      </c>
      <c r="I656" s="14">
        <v>0</v>
      </c>
      <c r="J656" s="5">
        <f t="shared" ref="J656" si="1718">(IF(F656="SELL",G656-H656,IF(F656="BUY",H656-G656)))*E656</f>
        <v>-899.99999999999943</v>
      </c>
      <c r="K656" s="14">
        <v>0</v>
      </c>
      <c r="L656" s="6">
        <f t="shared" ref="L656" si="1719">(K656+J656)/E656</f>
        <v>-0.29999999999999982</v>
      </c>
      <c r="M656" s="6">
        <f t="shared" ref="M656" si="1720">L656*E656</f>
        <v>-899.99999999999943</v>
      </c>
    </row>
    <row r="657" spans="1:13">
      <c r="A657" s="11">
        <v>43690</v>
      </c>
      <c r="B657" s="3" t="s">
        <v>186</v>
      </c>
      <c r="C657" s="12" t="s">
        <v>19</v>
      </c>
      <c r="D657" s="12">
        <v>1280</v>
      </c>
      <c r="E657" s="13">
        <v>500</v>
      </c>
      <c r="F657" s="3" t="s">
        <v>13</v>
      </c>
      <c r="G657" s="14">
        <v>33</v>
      </c>
      <c r="H657" s="14">
        <v>41</v>
      </c>
      <c r="I657" s="14">
        <v>0</v>
      </c>
      <c r="J657" s="5">
        <f t="shared" ref="J657" si="1721">(IF(F657="SELL",G657-H657,IF(F657="BUY",H657-G657)))*E657</f>
        <v>4000</v>
      </c>
      <c r="K657" s="14">
        <v>0</v>
      </c>
      <c r="L657" s="6">
        <f t="shared" ref="L657" si="1722">(K657+J657)/E657</f>
        <v>8</v>
      </c>
      <c r="M657" s="6">
        <f t="shared" ref="M657" si="1723">L657*E657</f>
        <v>4000</v>
      </c>
    </row>
    <row r="658" spans="1:13">
      <c r="A658" s="11">
        <v>43686</v>
      </c>
      <c r="B658" s="3" t="s">
        <v>153</v>
      </c>
      <c r="C658" s="12" t="s">
        <v>18</v>
      </c>
      <c r="D658" s="12">
        <v>295</v>
      </c>
      <c r="E658" s="13">
        <v>3000</v>
      </c>
      <c r="F658" s="3" t="s">
        <v>13</v>
      </c>
      <c r="G658" s="14">
        <v>9.5</v>
      </c>
      <c r="H658" s="14">
        <v>8</v>
      </c>
      <c r="I658" s="14">
        <v>0</v>
      </c>
      <c r="J658" s="5">
        <f t="shared" ref="J658:J659" si="1724">(IF(F658="SELL",G658-H658,IF(F658="BUY",H658-G658)))*E658</f>
        <v>-4500</v>
      </c>
      <c r="K658" s="14">
        <v>0</v>
      </c>
      <c r="L658" s="6">
        <f t="shared" ref="L658:L659" si="1725">(K658+J658)/E658</f>
        <v>-1.5</v>
      </c>
      <c r="M658" s="6">
        <f t="shared" ref="M658:M659" si="1726">L658*E658</f>
        <v>-4500</v>
      </c>
    </row>
    <row r="659" spans="1:13">
      <c r="A659" s="11">
        <v>43686</v>
      </c>
      <c r="B659" s="3" t="s">
        <v>135</v>
      </c>
      <c r="C659" s="12" t="s">
        <v>19</v>
      </c>
      <c r="D659" s="12">
        <v>670</v>
      </c>
      <c r="E659" s="13">
        <v>1200</v>
      </c>
      <c r="F659" s="3" t="s">
        <v>13</v>
      </c>
      <c r="G659" s="14">
        <v>20</v>
      </c>
      <c r="H659" s="14">
        <v>15</v>
      </c>
      <c r="I659" s="14">
        <v>0</v>
      </c>
      <c r="J659" s="5">
        <f t="shared" si="1724"/>
        <v>-6000</v>
      </c>
      <c r="K659" s="14">
        <v>0</v>
      </c>
      <c r="L659" s="6">
        <f t="shared" si="1725"/>
        <v>-5</v>
      </c>
      <c r="M659" s="6">
        <f t="shared" si="1726"/>
        <v>-6000</v>
      </c>
    </row>
    <row r="660" spans="1:13">
      <c r="A660" s="11">
        <v>43685</v>
      </c>
      <c r="B660" s="3" t="s">
        <v>179</v>
      </c>
      <c r="C660" s="12" t="s">
        <v>19</v>
      </c>
      <c r="D660" s="12">
        <v>170</v>
      </c>
      <c r="E660" s="13">
        <v>2800</v>
      </c>
      <c r="F660" s="3" t="s">
        <v>13</v>
      </c>
      <c r="G660" s="14">
        <v>7</v>
      </c>
      <c r="H660" s="14">
        <v>8.5</v>
      </c>
      <c r="I660" s="14">
        <v>0</v>
      </c>
      <c r="J660" s="5">
        <f t="shared" ref="J660" si="1727">(IF(F660="SELL",G660-H660,IF(F660="BUY",H660-G660)))*E660</f>
        <v>4200</v>
      </c>
      <c r="K660" s="14">
        <v>0</v>
      </c>
      <c r="L660" s="6">
        <f t="shared" ref="L660" si="1728">(K660+J660)/E660</f>
        <v>1.5</v>
      </c>
      <c r="M660" s="6">
        <f t="shared" ref="M660" si="1729">L660*E660</f>
        <v>4200</v>
      </c>
    </row>
    <row r="661" spans="1:13">
      <c r="A661" s="11">
        <v>43683</v>
      </c>
      <c r="B661" s="3" t="s">
        <v>185</v>
      </c>
      <c r="C661" s="12" t="s">
        <v>18</v>
      </c>
      <c r="D661" s="12">
        <v>450</v>
      </c>
      <c r="E661" s="13">
        <v>1000</v>
      </c>
      <c r="F661" s="3" t="s">
        <v>13</v>
      </c>
      <c r="G661" s="14">
        <v>28</v>
      </c>
      <c r="H661" s="14">
        <v>22</v>
      </c>
      <c r="I661" s="14">
        <v>0</v>
      </c>
      <c r="J661" s="5">
        <f t="shared" ref="J661" si="1730">(IF(F661="SELL",G661-H661,IF(F661="BUY",H661-G661)))*E661</f>
        <v>-6000</v>
      </c>
      <c r="K661" s="14">
        <v>0</v>
      </c>
      <c r="L661" s="6">
        <f t="shared" ref="L661" si="1731">(K661+J661)/E661</f>
        <v>-6</v>
      </c>
      <c r="M661" s="6">
        <f t="shared" ref="M661" si="1732">L661*E661</f>
        <v>-6000</v>
      </c>
    </row>
    <row r="662" spans="1:13">
      <c r="A662" s="11">
        <v>43679</v>
      </c>
      <c r="B662" s="3" t="s">
        <v>182</v>
      </c>
      <c r="C662" s="12" t="s">
        <v>19</v>
      </c>
      <c r="D662" s="12">
        <v>400</v>
      </c>
      <c r="E662" s="13">
        <v>1200</v>
      </c>
      <c r="F662" s="3" t="s">
        <v>13</v>
      </c>
      <c r="G662" s="14">
        <v>25</v>
      </c>
      <c r="H662" s="14">
        <v>29</v>
      </c>
      <c r="I662" s="14">
        <v>18</v>
      </c>
      <c r="J662" s="5">
        <f t="shared" ref="J662" si="1733">(IF(F662="SELL",G662-H662,IF(F662="BUY",H662-G662)))*E662</f>
        <v>4800</v>
      </c>
      <c r="K662" s="14">
        <f>E662*2.5</f>
        <v>3000</v>
      </c>
      <c r="L662" s="6">
        <f t="shared" ref="L662" si="1734">(K662+J662)/E662</f>
        <v>6.5</v>
      </c>
      <c r="M662" s="6">
        <f t="shared" ref="M662" si="1735">L662*E662</f>
        <v>7800</v>
      </c>
    </row>
    <row r="663" spans="1:13">
      <c r="A663" s="11">
        <v>43678</v>
      </c>
      <c r="B663" s="3" t="s">
        <v>153</v>
      </c>
      <c r="C663" s="12" t="s">
        <v>18</v>
      </c>
      <c r="D663" s="12">
        <v>330</v>
      </c>
      <c r="E663" s="13">
        <v>3000</v>
      </c>
      <c r="F663" s="3" t="s">
        <v>13</v>
      </c>
      <c r="G663" s="14">
        <v>14</v>
      </c>
      <c r="H663" s="14">
        <v>15.5</v>
      </c>
      <c r="I663" s="14">
        <v>18</v>
      </c>
      <c r="J663" s="5">
        <f t="shared" ref="J663" si="1736">(IF(F663="SELL",G663-H663,IF(F663="BUY",H663-G663)))*E663</f>
        <v>4500</v>
      </c>
      <c r="K663" s="14">
        <f>E663*2.5</f>
        <v>7500</v>
      </c>
      <c r="L663" s="6">
        <f t="shared" ref="L663" si="1737">(K663+J663)/E663</f>
        <v>4</v>
      </c>
      <c r="M663" s="6">
        <f t="shared" ref="M663" si="1738">L663*E663</f>
        <v>12000</v>
      </c>
    </row>
    <row r="664" spans="1:13">
      <c r="A664" s="11">
        <v>43677</v>
      </c>
      <c r="B664" s="3" t="s">
        <v>180</v>
      </c>
      <c r="C664" s="12" t="s">
        <v>18</v>
      </c>
      <c r="D664" s="12">
        <v>500</v>
      </c>
      <c r="E664" s="13">
        <v>800</v>
      </c>
      <c r="F664" s="3" t="s">
        <v>13</v>
      </c>
      <c r="G664" s="14">
        <v>53</v>
      </c>
      <c r="H664" s="14">
        <v>59</v>
      </c>
      <c r="I664" s="14">
        <v>0</v>
      </c>
      <c r="J664" s="5">
        <f t="shared" ref="J664" si="1739">(IF(F664="SELL",G664-H664,IF(F664="BUY",H664-G664)))*E664</f>
        <v>4800</v>
      </c>
      <c r="K664" s="14">
        <v>0</v>
      </c>
      <c r="L664" s="6">
        <f t="shared" ref="L664" si="1740">(K664+J664)/E664</f>
        <v>6</v>
      </c>
      <c r="M664" s="6">
        <f t="shared" ref="M664" si="1741">L664*E664</f>
        <v>4800</v>
      </c>
    </row>
    <row r="665" spans="1:13">
      <c r="A665" s="11">
        <v>43676</v>
      </c>
      <c r="B665" s="3" t="s">
        <v>180</v>
      </c>
      <c r="C665" s="12" t="s">
        <v>19</v>
      </c>
      <c r="D665" s="12">
        <v>560</v>
      </c>
      <c r="E665" s="13">
        <v>800</v>
      </c>
      <c r="F665" s="3" t="s">
        <v>13</v>
      </c>
      <c r="G665" s="14">
        <v>50</v>
      </c>
      <c r="H665" s="14">
        <v>55.5</v>
      </c>
      <c r="I665" s="14">
        <v>0</v>
      </c>
      <c r="J665" s="5">
        <f t="shared" ref="J665" si="1742">(IF(F665="SELL",G665-H665,IF(F665="BUY",H665-G665)))*E665</f>
        <v>4400</v>
      </c>
      <c r="K665" s="14">
        <v>0</v>
      </c>
      <c r="L665" s="6">
        <f t="shared" ref="L665" si="1743">(K665+J665)/E665</f>
        <v>5.5</v>
      </c>
      <c r="M665" s="6">
        <f t="shared" ref="M665" si="1744">L665*E665</f>
        <v>4400</v>
      </c>
    </row>
    <row r="666" spans="1:13">
      <c r="A666" s="11">
        <v>43675</v>
      </c>
      <c r="B666" s="3" t="s">
        <v>22</v>
      </c>
      <c r="C666" s="12" t="s">
        <v>18</v>
      </c>
      <c r="D666" s="12">
        <v>1560</v>
      </c>
      <c r="E666" s="13">
        <v>400</v>
      </c>
      <c r="F666" s="3" t="s">
        <v>13</v>
      </c>
      <c r="G666" s="14">
        <v>50</v>
      </c>
      <c r="H666" s="14">
        <v>51.45</v>
      </c>
      <c r="I666" s="14">
        <v>0</v>
      </c>
      <c r="J666" s="5">
        <f t="shared" ref="J666:J667" si="1745">(IF(F666="SELL",G666-H666,IF(F666="BUY",H666-G666)))*E666</f>
        <v>580.00000000000114</v>
      </c>
      <c r="K666" s="14">
        <v>0</v>
      </c>
      <c r="L666" s="6">
        <f t="shared" ref="L666:L667" si="1746">(K666+J666)/E666</f>
        <v>1.4500000000000028</v>
      </c>
      <c r="M666" s="6">
        <f t="shared" ref="M666:M667" si="1747">L666*E666</f>
        <v>580.00000000000114</v>
      </c>
    </row>
    <row r="667" spans="1:13">
      <c r="A667" s="11">
        <v>43675</v>
      </c>
      <c r="B667" s="3" t="s">
        <v>136</v>
      </c>
      <c r="C667" s="12" t="s">
        <v>18</v>
      </c>
      <c r="D667" s="12">
        <v>440</v>
      </c>
      <c r="E667" s="13">
        <v>1061</v>
      </c>
      <c r="F667" s="3" t="s">
        <v>13</v>
      </c>
      <c r="G667" s="14">
        <v>20</v>
      </c>
      <c r="H667" s="14">
        <v>20.399999999999999</v>
      </c>
      <c r="I667" s="14">
        <v>0</v>
      </c>
      <c r="J667" s="5">
        <f t="shared" si="1745"/>
        <v>424.3999999999985</v>
      </c>
      <c r="K667" s="14">
        <v>0</v>
      </c>
      <c r="L667" s="6">
        <f t="shared" si="1746"/>
        <v>0.39999999999999858</v>
      </c>
      <c r="M667" s="6">
        <f t="shared" si="1747"/>
        <v>424.3999999999985</v>
      </c>
    </row>
    <row r="668" spans="1:13">
      <c r="A668" s="11">
        <v>43672</v>
      </c>
      <c r="B668" s="3" t="s">
        <v>140</v>
      </c>
      <c r="C668" s="12" t="s">
        <v>19</v>
      </c>
      <c r="D668" s="12">
        <v>165</v>
      </c>
      <c r="E668" s="13">
        <v>3000</v>
      </c>
      <c r="F668" s="3" t="s">
        <v>13</v>
      </c>
      <c r="G668" s="14">
        <v>7.5</v>
      </c>
      <c r="H668" s="14">
        <v>7.5</v>
      </c>
      <c r="I668" s="14">
        <v>0</v>
      </c>
      <c r="J668" s="5">
        <f t="shared" ref="J668" si="1748">(IF(F668="SELL",G668-H668,IF(F668="BUY",H668-G668)))*E668</f>
        <v>0</v>
      </c>
      <c r="K668" s="14">
        <v>0</v>
      </c>
      <c r="L668" s="6">
        <f t="shared" ref="L668" si="1749">(K668+J668)/E668</f>
        <v>0</v>
      </c>
      <c r="M668" s="6">
        <f t="shared" ref="M668" si="1750">L668*E668</f>
        <v>0</v>
      </c>
    </row>
    <row r="669" spans="1:13">
      <c r="A669" s="11">
        <v>43671</v>
      </c>
      <c r="B669" s="3" t="s">
        <v>184</v>
      </c>
      <c r="C669" s="12" t="s">
        <v>19</v>
      </c>
      <c r="D669" s="12">
        <v>280</v>
      </c>
      <c r="E669" s="13">
        <v>2000</v>
      </c>
      <c r="F669" s="3" t="s">
        <v>13</v>
      </c>
      <c r="G669" s="14">
        <v>9</v>
      </c>
      <c r="H669" s="14">
        <v>7</v>
      </c>
      <c r="I669" s="14">
        <v>0</v>
      </c>
      <c r="J669" s="5">
        <f t="shared" ref="J669" si="1751">(IF(F669="SELL",G669-H669,IF(F669="BUY",H669-G669)))*E669</f>
        <v>-4000</v>
      </c>
      <c r="K669" s="14">
        <v>0</v>
      </c>
      <c r="L669" s="6">
        <f t="shared" ref="L669" si="1752">(K669+J669)/E669</f>
        <v>-2</v>
      </c>
      <c r="M669" s="6">
        <f t="shared" ref="M669" si="1753">L669*E669</f>
        <v>-4000</v>
      </c>
    </row>
    <row r="670" spans="1:13">
      <c r="A670" s="11">
        <v>43670</v>
      </c>
      <c r="B670" s="3" t="s">
        <v>175</v>
      </c>
      <c r="C670" s="12" t="s">
        <v>18</v>
      </c>
      <c r="D670" s="12">
        <v>560</v>
      </c>
      <c r="E670" s="13">
        <v>1000</v>
      </c>
      <c r="F670" s="3" t="s">
        <v>13</v>
      </c>
      <c r="G670" s="14">
        <v>7</v>
      </c>
      <c r="H670" s="14">
        <v>2.5</v>
      </c>
      <c r="I670" s="14">
        <v>0</v>
      </c>
      <c r="J670" s="5">
        <f t="shared" ref="J670" si="1754">(IF(F670="SELL",G670-H670,IF(F670="BUY",H670-G670)))*E670</f>
        <v>-4500</v>
      </c>
      <c r="K670" s="14">
        <v>0</v>
      </c>
      <c r="L670" s="6">
        <f t="shared" ref="L670" si="1755">(K670+J670)/E670</f>
        <v>-4.5</v>
      </c>
      <c r="M670" s="6">
        <f t="shared" ref="M670" si="1756">L670*E670</f>
        <v>-4500</v>
      </c>
    </row>
    <row r="671" spans="1:13">
      <c r="A671" s="11">
        <v>43669</v>
      </c>
      <c r="B671" s="3" t="s">
        <v>153</v>
      </c>
      <c r="C671" s="12" t="s">
        <v>18</v>
      </c>
      <c r="D671" s="12">
        <v>350</v>
      </c>
      <c r="E671" s="13">
        <v>3000</v>
      </c>
      <c r="F671" s="3" t="s">
        <v>13</v>
      </c>
      <c r="G671" s="14">
        <v>5</v>
      </c>
      <c r="H671" s="14">
        <v>6.5</v>
      </c>
      <c r="I671" s="14">
        <v>0</v>
      </c>
      <c r="J671" s="5">
        <f t="shared" ref="J671:J672" si="1757">(IF(F671="SELL",G671-H671,IF(F671="BUY",H671-G671)))*E671</f>
        <v>4500</v>
      </c>
      <c r="K671" s="14">
        <v>0</v>
      </c>
      <c r="L671" s="6">
        <f t="shared" ref="L671:L672" si="1758">(K671+J671)/E671</f>
        <v>1.5</v>
      </c>
      <c r="M671" s="6">
        <f t="shared" ref="M671:M672" si="1759">L671*E671</f>
        <v>4500</v>
      </c>
    </row>
    <row r="672" spans="1:13">
      <c r="A672" s="11">
        <v>43669</v>
      </c>
      <c r="B672" s="3" t="s">
        <v>157</v>
      </c>
      <c r="C672" s="12" t="s">
        <v>19</v>
      </c>
      <c r="D672" s="12">
        <v>200</v>
      </c>
      <c r="E672" s="13">
        <v>3500</v>
      </c>
      <c r="F672" s="3" t="s">
        <v>13</v>
      </c>
      <c r="G672" s="14">
        <v>4</v>
      </c>
      <c r="H672" s="14">
        <v>4</v>
      </c>
      <c r="I672" s="14">
        <v>0</v>
      </c>
      <c r="J672" s="5">
        <f t="shared" si="1757"/>
        <v>0</v>
      </c>
      <c r="K672" s="14">
        <v>0</v>
      </c>
      <c r="L672" s="6">
        <f t="shared" si="1758"/>
        <v>0</v>
      </c>
      <c r="M672" s="6">
        <f t="shared" si="1759"/>
        <v>0</v>
      </c>
    </row>
    <row r="673" spans="1:13">
      <c r="A673" s="11">
        <v>43665</v>
      </c>
      <c r="B673" s="3" t="s">
        <v>183</v>
      </c>
      <c r="C673" s="12" t="s">
        <v>18</v>
      </c>
      <c r="D673" s="12">
        <v>2550</v>
      </c>
      <c r="E673" s="13">
        <v>250</v>
      </c>
      <c r="F673" s="3" t="s">
        <v>13</v>
      </c>
      <c r="G673" s="14">
        <v>22</v>
      </c>
      <c r="H673" s="14">
        <v>25</v>
      </c>
      <c r="I673" s="14">
        <v>0</v>
      </c>
      <c r="J673" s="5">
        <f t="shared" ref="J673" si="1760">(IF(F673="SELL",G673-H673,IF(F673="BUY",H673-G673)))*E673</f>
        <v>750</v>
      </c>
      <c r="K673" s="14">
        <v>0</v>
      </c>
      <c r="L673" s="6">
        <f t="shared" ref="L673" si="1761">(K673+J673)/E673</f>
        <v>3</v>
      </c>
      <c r="M673" s="6">
        <f t="shared" ref="M673" si="1762">L673*E673</f>
        <v>750</v>
      </c>
    </row>
    <row r="674" spans="1:13">
      <c r="A674" s="11">
        <v>43664</v>
      </c>
      <c r="B674" s="3" t="s">
        <v>182</v>
      </c>
      <c r="C674" s="12" t="s">
        <v>19</v>
      </c>
      <c r="D674" s="12">
        <v>590</v>
      </c>
      <c r="E674" s="13">
        <v>1200</v>
      </c>
      <c r="F674" s="3" t="s">
        <v>13</v>
      </c>
      <c r="G674" s="14">
        <v>20</v>
      </c>
      <c r="H674" s="14">
        <v>24</v>
      </c>
      <c r="I674" s="14">
        <v>0</v>
      </c>
      <c r="J674" s="5">
        <f t="shared" ref="J674" si="1763">(IF(F674="SELL",G674-H674,IF(F674="BUY",H674-G674)))*E674</f>
        <v>4800</v>
      </c>
      <c r="K674" s="14">
        <v>0</v>
      </c>
      <c r="L674" s="6">
        <f t="shared" ref="L674" si="1764">(K674+J674)/E674</f>
        <v>4</v>
      </c>
      <c r="M674" s="6">
        <f t="shared" ref="M674" si="1765">L674*E674</f>
        <v>4800</v>
      </c>
    </row>
    <row r="675" spans="1:13">
      <c r="A675" s="11">
        <v>43663</v>
      </c>
      <c r="B675" s="3" t="s">
        <v>172</v>
      </c>
      <c r="C675" s="12" t="s">
        <v>19</v>
      </c>
      <c r="D675" s="12">
        <v>280</v>
      </c>
      <c r="E675" s="13">
        <v>2000</v>
      </c>
      <c r="F675" s="3" t="s">
        <v>13</v>
      </c>
      <c r="G675" s="14">
        <v>7</v>
      </c>
      <c r="H675" s="14">
        <v>6</v>
      </c>
      <c r="I675" s="14">
        <v>0</v>
      </c>
      <c r="J675" s="5">
        <f t="shared" ref="J675" si="1766">(IF(F675="SELL",G675-H675,IF(F675="BUY",H675-G675)))*E675</f>
        <v>-2000</v>
      </c>
      <c r="K675" s="14">
        <v>0</v>
      </c>
      <c r="L675" s="6">
        <f t="shared" ref="L675" si="1767">(K675+J675)/E675</f>
        <v>-1</v>
      </c>
      <c r="M675" s="6">
        <f t="shared" ref="M675" si="1768">L675*E675</f>
        <v>-2000</v>
      </c>
    </row>
    <row r="676" spans="1:13">
      <c r="A676" s="11">
        <v>43662</v>
      </c>
      <c r="B676" s="3" t="s">
        <v>182</v>
      </c>
      <c r="C676" s="12" t="s">
        <v>18</v>
      </c>
      <c r="D676" s="12">
        <v>590</v>
      </c>
      <c r="E676" s="13">
        <v>1200</v>
      </c>
      <c r="F676" s="3" t="s">
        <v>13</v>
      </c>
      <c r="G676" s="14">
        <v>21</v>
      </c>
      <c r="H676" s="14">
        <v>25</v>
      </c>
      <c r="I676" s="14">
        <v>0</v>
      </c>
      <c r="J676" s="5">
        <f t="shared" ref="J676" si="1769">(IF(F676="SELL",G676-H676,IF(F676="BUY",H676-G676)))*E676</f>
        <v>4800</v>
      </c>
      <c r="K676" s="14">
        <v>0</v>
      </c>
      <c r="L676" s="6">
        <f t="shared" ref="L676" si="1770">(K676+J676)/E676</f>
        <v>4</v>
      </c>
      <c r="M676" s="6">
        <f t="shared" ref="M676" si="1771">L676*E676</f>
        <v>4800</v>
      </c>
    </row>
    <row r="677" spans="1:13">
      <c r="A677" s="11">
        <v>43661</v>
      </c>
      <c r="B677" s="3" t="s">
        <v>153</v>
      </c>
      <c r="C677" s="12" t="s">
        <v>18</v>
      </c>
      <c r="D677" s="12">
        <v>360</v>
      </c>
      <c r="E677" s="13">
        <v>3000</v>
      </c>
      <c r="F677" s="3" t="s">
        <v>13</v>
      </c>
      <c r="G677" s="14">
        <v>5.5</v>
      </c>
      <c r="H677" s="14">
        <v>7</v>
      </c>
      <c r="I677" s="14">
        <v>0</v>
      </c>
      <c r="J677" s="5">
        <f t="shared" ref="J677" si="1772">(IF(F677="SELL",G677-H677,IF(F677="BUY",H677-G677)))*E677</f>
        <v>4500</v>
      </c>
      <c r="K677" s="14">
        <v>0</v>
      </c>
      <c r="L677" s="6">
        <f t="shared" ref="L677" si="1773">(K677+J677)/E677</f>
        <v>1.5</v>
      </c>
      <c r="M677" s="6">
        <f t="shared" ref="M677" si="1774">L677*E677</f>
        <v>4500</v>
      </c>
    </row>
    <row r="678" spans="1:13">
      <c r="A678" s="11">
        <v>43658</v>
      </c>
      <c r="B678" s="3" t="s">
        <v>101</v>
      </c>
      <c r="C678" s="12" t="s">
        <v>181</v>
      </c>
      <c r="D678" s="12">
        <v>170</v>
      </c>
      <c r="E678" s="13">
        <v>3000</v>
      </c>
      <c r="F678" s="3" t="s">
        <v>13</v>
      </c>
      <c r="G678" s="14">
        <v>3.75</v>
      </c>
      <c r="H678" s="14">
        <v>4</v>
      </c>
      <c r="I678" s="14">
        <v>0</v>
      </c>
      <c r="J678" s="5">
        <f t="shared" ref="J678" si="1775">(IF(F678="SELL",G678-H678,IF(F678="BUY",H678-G678)))*E678</f>
        <v>750</v>
      </c>
      <c r="K678" s="14">
        <v>0</v>
      </c>
      <c r="L678" s="6">
        <f t="shared" ref="L678" si="1776">(K678+J678)/E678</f>
        <v>0.25</v>
      </c>
      <c r="M678" s="6">
        <f t="shared" ref="M678" si="1777">L678*E678</f>
        <v>750</v>
      </c>
    </row>
    <row r="679" spans="1:13">
      <c r="A679" s="11">
        <v>43657</v>
      </c>
      <c r="B679" s="3" t="s">
        <v>168</v>
      </c>
      <c r="C679" s="12" t="s">
        <v>18</v>
      </c>
      <c r="D679" s="12">
        <v>1300</v>
      </c>
      <c r="E679" s="13">
        <v>600</v>
      </c>
      <c r="F679" s="3" t="s">
        <v>13</v>
      </c>
      <c r="G679" s="14">
        <v>60</v>
      </c>
      <c r="H679" s="14">
        <v>70</v>
      </c>
      <c r="I679" s="14">
        <v>0</v>
      </c>
      <c r="J679" s="5">
        <f t="shared" ref="J679:J680" si="1778">(IF(F679="SELL",G679-H679,IF(F679="BUY",H679-G679)))*E679</f>
        <v>6000</v>
      </c>
      <c r="K679" s="14">
        <v>0</v>
      </c>
      <c r="L679" s="6">
        <f t="shared" ref="L679:L680" si="1779">(K679+J679)/E679</f>
        <v>10</v>
      </c>
      <c r="M679" s="6">
        <f t="shared" ref="M679:M680" si="1780">L679*E679</f>
        <v>6000</v>
      </c>
    </row>
    <row r="680" spans="1:13">
      <c r="A680" s="11">
        <v>43657</v>
      </c>
      <c r="B680" s="3" t="s">
        <v>180</v>
      </c>
      <c r="C680" s="12" t="s">
        <v>18</v>
      </c>
      <c r="D680" s="12">
        <v>660</v>
      </c>
      <c r="E680" s="13">
        <v>800</v>
      </c>
      <c r="F680" s="3" t="s">
        <v>13</v>
      </c>
      <c r="G680" s="14">
        <v>35</v>
      </c>
      <c r="H680" s="14">
        <v>29</v>
      </c>
      <c r="I680" s="14">
        <v>0</v>
      </c>
      <c r="J680" s="5">
        <f t="shared" si="1778"/>
        <v>-4800</v>
      </c>
      <c r="K680" s="14">
        <v>0</v>
      </c>
      <c r="L680" s="6">
        <f t="shared" si="1779"/>
        <v>-6</v>
      </c>
      <c r="M680" s="6">
        <f t="shared" si="1780"/>
        <v>-4800</v>
      </c>
    </row>
    <row r="681" spans="1:13">
      <c r="A681" s="11">
        <v>43656</v>
      </c>
      <c r="B681" s="3" t="s">
        <v>101</v>
      </c>
      <c r="C681" s="12" t="s">
        <v>18</v>
      </c>
      <c r="D681" s="12">
        <v>160</v>
      </c>
      <c r="E681" s="13">
        <v>3000</v>
      </c>
      <c r="F681" s="3" t="s">
        <v>13</v>
      </c>
      <c r="G681" s="14">
        <v>5.5</v>
      </c>
      <c r="H681" s="14">
        <v>6.85</v>
      </c>
      <c r="I681" s="14">
        <v>0</v>
      </c>
      <c r="J681" s="5">
        <f t="shared" ref="J681" si="1781">(IF(F681="SELL",G681-H681,IF(F681="BUY",H681-G681)))*E681</f>
        <v>4049.9999999999991</v>
      </c>
      <c r="K681" s="14">
        <v>0</v>
      </c>
      <c r="L681" s="6">
        <f t="shared" ref="L681" si="1782">(K681+J681)/E681</f>
        <v>1.3499999999999996</v>
      </c>
      <c r="M681" s="6">
        <f t="shared" ref="M681" si="1783">L681*E681</f>
        <v>4049.9999999999991</v>
      </c>
    </row>
    <row r="682" spans="1:13">
      <c r="A682" s="11">
        <v>43655</v>
      </c>
      <c r="B682" s="3" t="s">
        <v>147</v>
      </c>
      <c r="C682" s="12" t="s">
        <v>19</v>
      </c>
      <c r="D682" s="12">
        <v>210</v>
      </c>
      <c r="E682" s="13">
        <v>2500</v>
      </c>
      <c r="F682" s="3" t="s">
        <v>13</v>
      </c>
      <c r="G682" s="14">
        <v>4.5</v>
      </c>
      <c r="H682" s="14">
        <v>6.25</v>
      </c>
      <c r="I682" s="14">
        <v>0</v>
      </c>
      <c r="J682" s="5">
        <f t="shared" ref="J682" si="1784">(IF(F682="SELL",G682-H682,IF(F682="BUY",H682-G682)))*E682</f>
        <v>4375</v>
      </c>
      <c r="K682" s="14">
        <v>0</v>
      </c>
      <c r="L682" s="6">
        <f t="shared" ref="L682" si="1785">(K682+J682)/E682</f>
        <v>1.75</v>
      </c>
      <c r="M682" s="6">
        <f t="shared" ref="M682" si="1786">L682*E682</f>
        <v>4375</v>
      </c>
    </row>
    <row r="683" spans="1:13">
      <c r="A683" s="11">
        <v>43654</v>
      </c>
      <c r="B683" s="3" t="s">
        <v>172</v>
      </c>
      <c r="C683" s="12" t="s">
        <v>18</v>
      </c>
      <c r="D683" s="12">
        <v>280</v>
      </c>
      <c r="E683" s="13">
        <v>2000</v>
      </c>
      <c r="F683" s="3" t="s">
        <v>13</v>
      </c>
      <c r="G683" s="14">
        <v>11</v>
      </c>
      <c r="H683" s="14">
        <v>13</v>
      </c>
      <c r="I683" s="14">
        <v>16</v>
      </c>
      <c r="J683" s="5">
        <f t="shared" ref="J683" si="1787">(IF(F683="SELL",G683-H683,IF(F683="BUY",H683-G683)))*E683</f>
        <v>4000</v>
      </c>
      <c r="K683" s="14">
        <f>E683*3</f>
        <v>6000</v>
      </c>
      <c r="L683" s="6">
        <f t="shared" ref="L683" si="1788">(K683+J683)/E683</f>
        <v>5</v>
      </c>
      <c r="M683" s="6">
        <f t="shared" ref="M683" si="1789">L683*E683</f>
        <v>10000</v>
      </c>
    </row>
    <row r="684" spans="1:13">
      <c r="A684" s="11">
        <v>43651</v>
      </c>
      <c r="B684" s="3" t="s">
        <v>155</v>
      </c>
      <c r="C684" s="12" t="s">
        <v>18</v>
      </c>
      <c r="D684" s="12">
        <v>90</v>
      </c>
      <c r="E684" s="13">
        <v>2200</v>
      </c>
      <c r="F684" s="3" t="s">
        <v>13</v>
      </c>
      <c r="G684" s="14">
        <v>7</v>
      </c>
      <c r="H684" s="14">
        <v>8.1</v>
      </c>
      <c r="I684" s="14">
        <v>0</v>
      </c>
      <c r="J684" s="5">
        <f t="shared" ref="J684" si="1790">(IF(F684="SELL",G684-H684,IF(F684="BUY",H684-G684)))*E684</f>
        <v>2419.9999999999991</v>
      </c>
      <c r="K684" s="14">
        <v>0</v>
      </c>
      <c r="L684" s="6">
        <f t="shared" ref="L684" si="1791">(K684+J684)/E684</f>
        <v>1.0999999999999996</v>
      </c>
      <c r="M684" s="6">
        <f t="shared" ref="M684" si="1792">L684*E684</f>
        <v>2419.9999999999991</v>
      </c>
    </row>
    <row r="685" spans="1:13">
      <c r="A685" s="11">
        <v>43650</v>
      </c>
      <c r="B685" s="3" t="s">
        <v>180</v>
      </c>
      <c r="C685" s="12" t="s">
        <v>19</v>
      </c>
      <c r="D685" s="12">
        <v>720</v>
      </c>
      <c r="E685" s="13">
        <v>800</v>
      </c>
      <c r="F685" s="3" t="s">
        <v>13</v>
      </c>
      <c r="G685" s="14">
        <v>40</v>
      </c>
      <c r="H685" s="14">
        <v>46</v>
      </c>
      <c r="I685" s="14">
        <v>0</v>
      </c>
      <c r="J685" s="5">
        <f t="shared" ref="J685" si="1793">(IF(F685="SELL",G685-H685,IF(F685="BUY",H685-G685)))*E685</f>
        <v>4800</v>
      </c>
      <c r="K685" s="14">
        <v>0</v>
      </c>
      <c r="L685" s="6">
        <f t="shared" ref="L685" si="1794">(K685+J685)/E685</f>
        <v>6</v>
      </c>
      <c r="M685" s="6">
        <f t="shared" ref="M685" si="1795">L685*E685</f>
        <v>4800</v>
      </c>
    </row>
    <row r="686" spans="1:13">
      <c r="A686" s="11">
        <v>43649</v>
      </c>
      <c r="B686" s="3" t="s">
        <v>105</v>
      </c>
      <c r="C686" s="12" t="s">
        <v>18</v>
      </c>
      <c r="D686" s="12">
        <v>660</v>
      </c>
      <c r="E686" s="13">
        <v>1000</v>
      </c>
      <c r="F686" s="3" t="s">
        <v>13</v>
      </c>
      <c r="G686" s="14">
        <v>17</v>
      </c>
      <c r="H686" s="14">
        <v>14.15</v>
      </c>
      <c r="I686" s="14">
        <v>0</v>
      </c>
      <c r="J686" s="5">
        <f t="shared" ref="J686" si="1796">(IF(F686="SELL",G686-H686,IF(F686="BUY",H686-G686)))*E686</f>
        <v>-2849.9999999999995</v>
      </c>
      <c r="K686" s="14">
        <v>0</v>
      </c>
      <c r="L686" s="6">
        <f t="shared" ref="L686" si="1797">(K686+J686)/E686</f>
        <v>-2.8499999999999996</v>
      </c>
      <c r="M686" s="6">
        <f t="shared" ref="M686" si="1798">L686*E686</f>
        <v>-2849.9999999999995</v>
      </c>
    </row>
    <row r="687" spans="1:13">
      <c r="A687" s="11">
        <v>43648</v>
      </c>
      <c r="B687" s="3" t="s">
        <v>163</v>
      </c>
      <c r="C687" s="12" t="s">
        <v>18</v>
      </c>
      <c r="D687" s="12">
        <v>740</v>
      </c>
      <c r="E687" s="13">
        <v>800</v>
      </c>
      <c r="F687" s="3" t="s">
        <v>13</v>
      </c>
      <c r="G687" s="14">
        <v>34</v>
      </c>
      <c r="H687" s="14">
        <v>27.7</v>
      </c>
      <c r="I687" s="14">
        <v>0</v>
      </c>
      <c r="J687" s="5">
        <f t="shared" ref="J687" si="1799">(IF(F687="SELL",G687-H687,IF(F687="BUY",H687-G687)))*E687</f>
        <v>-5040.0000000000009</v>
      </c>
      <c r="K687" s="14">
        <v>0</v>
      </c>
      <c r="L687" s="6">
        <f t="shared" ref="L687" si="1800">(K687+J687)/E687</f>
        <v>-6.3000000000000007</v>
      </c>
      <c r="M687" s="6">
        <f t="shared" ref="M687" si="1801">L687*E687</f>
        <v>-5040.0000000000009</v>
      </c>
    </row>
    <row r="688" spans="1:13">
      <c r="A688" s="11">
        <v>43647</v>
      </c>
      <c r="B688" s="3" t="s">
        <v>153</v>
      </c>
      <c r="C688" s="12" t="s">
        <v>18</v>
      </c>
      <c r="D688" s="12">
        <v>360</v>
      </c>
      <c r="E688" s="13">
        <v>3000</v>
      </c>
      <c r="F688" s="3" t="s">
        <v>13</v>
      </c>
      <c r="G688" s="14">
        <v>10</v>
      </c>
      <c r="H688" s="14">
        <v>8.6999999999999993</v>
      </c>
      <c r="I688" s="14">
        <v>0</v>
      </c>
      <c r="J688" s="5">
        <f t="shared" ref="J688" si="1802">(IF(F688="SELL",G688-H688,IF(F688="BUY",H688-G688)))*E688</f>
        <v>-3900.0000000000023</v>
      </c>
      <c r="K688" s="14">
        <v>0</v>
      </c>
      <c r="L688" s="6">
        <f t="shared" ref="L688" si="1803">(K688+J688)/E688</f>
        <v>-1.3000000000000007</v>
      </c>
      <c r="M688" s="6">
        <f t="shared" ref="M688" si="1804">L688*E688</f>
        <v>-3900.0000000000023</v>
      </c>
    </row>
    <row r="689" spans="1:13">
      <c r="A689" s="11">
        <v>43644</v>
      </c>
      <c r="B689" s="3" t="s">
        <v>153</v>
      </c>
      <c r="C689" s="12" t="s">
        <v>19</v>
      </c>
      <c r="D689" s="12">
        <v>365</v>
      </c>
      <c r="E689" s="13">
        <v>3000</v>
      </c>
      <c r="F689" s="3" t="s">
        <v>13</v>
      </c>
      <c r="G689" s="14">
        <v>11.5</v>
      </c>
      <c r="H689" s="14">
        <v>9.6</v>
      </c>
      <c r="I689" s="14">
        <v>0</v>
      </c>
      <c r="J689" s="5">
        <f t="shared" ref="J689" si="1805">(IF(F689="SELL",G689-H689,IF(F689="BUY",H689-G689)))*E689</f>
        <v>-5700.0000000000009</v>
      </c>
      <c r="K689" s="14">
        <v>0</v>
      </c>
      <c r="L689" s="6">
        <f t="shared" ref="L689" si="1806">(K689+J689)/E689</f>
        <v>-1.9000000000000004</v>
      </c>
      <c r="M689" s="6">
        <f t="shared" ref="M689" si="1807">L689*E689</f>
        <v>-5700.0000000000009</v>
      </c>
    </row>
    <row r="690" spans="1:13">
      <c r="A690" s="11">
        <v>43642</v>
      </c>
      <c r="B690" s="3" t="s">
        <v>179</v>
      </c>
      <c r="C690" s="12" t="s">
        <v>19</v>
      </c>
      <c r="D690" s="12">
        <v>180</v>
      </c>
      <c r="E690" s="13">
        <v>2600</v>
      </c>
      <c r="F690" s="3" t="s">
        <v>13</v>
      </c>
      <c r="G690" s="14">
        <v>2</v>
      </c>
      <c r="H690" s="14">
        <v>4</v>
      </c>
      <c r="I690" s="14">
        <v>0</v>
      </c>
      <c r="J690" s="5">
        <f t="shared" ref="J690" si="1808">(IF(F690="SELL",G690-H690,IF(F690="BUY",H690-G690)))*E690</f>
        <v>5200</v>
      </c>
      <c r="K690" s="14">
        <v>0</v>
      </c>
      <c r="L690" s="6">
        <f t="shared" ref="L690" si="1809">(K690+J690)/E690</f>
        <v>2</v>
      </c>
      <c r="M690" s="6">
        <f t="shared" ref="M690" si="1810">L690*E690</f>
        <v>5200</v>
      </c>
    </row>
    <row r="691" spans="1:13">
      <c r="A691" s="11">
        <v>43641</v>
      </c>
      <c r="B691" s="3" t="s">
        <v>148</v>
      </c>
      <c r="C691" s="12" t="s">
        <v>19</v>
      </c>
      <c r="D691" s="12">
        <v>160</v>
      </c>
      <c r="E691" s="13">
        <v>6000</v>
      </c>
      <c r="F691" s="3" t="s">
        <v>13</v>
      </c>
      <c r="G691" s="14">
        <v>2</v>
      </c>
      <c r="H691" s="14">
        <v>2.8</v>
      </c>
      <c r="I691" s="14">
        <v>0</v>
      </c>
      <c r="J691" s="5">
        <f t="shared" ref="J691" si="1811">(IF(F691="SELL",G691-H691,IF(F691="BUY",H691-G691)))*E691</f>
        <v>4799.9999999999991</v>
      </c>
      <c r="K691" s="14">
        <v>0</v>
      </c>
      <c r="L691" s="6">
        <f t="shared" ref="L691" si="1812">(K691+J691)/E691</f>
        <v>0.79999999999999982</v>
      </c>
      <c r="M691" s="6">
        <f t="shared" ref="M691" si="1813">L691*E691</f>
        <v>4799.9999999999991</v>
      </c>
    </row>
    <row r="692" spans="1:13">
      <c r="A692" s="11">
        <v>43640</v>
      </c>
      <c r="B692" s="3" t="s">
        <v>156</v>
      </c>
      <c r="C692" s="12" t="s">
        <v>19</v>
      </c>
      <c r="D692" s="12">
        <v>100</v>
      </c>
      <c r="E692" s="13">
        <v>3200</v>
      </c>
      <c r="F692" s="3" t="s">
        <v>13</v>
      </c>
      <c r="G692" s="14">
        <v>3.9</v>
      </c>
      <c r="H692" s="14">
        <v>2.9</v>
      </c>
      <c r="I692" s="14">
        <v>0</v>
      </c>
      <c r="J692" s="5">
        <f t="shared" ref="J692" si="1814">(IF(F692="SELL",G692-H692,IF(F692="BUY",H692-G692)))*E692</f>
        <v>-3200</v>
      </c>
      <c r="K692" s="14">
        <v>0</v>
      </c>
      <c r="L692" s="6">
        <f t="shared" ref="L692" si="1815">(K692+J692)/E692</f>
        <v>-1</v>
      </c>
      <c r="M692" s="6">
        <f t="shared" ref="M692" si="1816">L692*E692</f>
        <v>-3200</v>
      </c>
    </row>
    <row r="693" spans="1:13">
      <c r="A693" s="11">
        <v>43637</v>
      </c>
      <c r="B693" s="3" t="s">
        <v>150</v>
      </c>
      <c r="C693" s="12" t="s">
        <v>19</v>
      </c>
      <c r="D693" s="12">
        <v>1300</v>
      </c>
      <c r="E693" s="13">
        <v>750</v>
      </c>
      <c r="F693" s="3" t="s">
        <v>13</v>
      </c>
      <c r="G693" s="14">
        <v>17</v>
      </c>
      <c r="H693" s="14">
        <v>14</v>
      </c>
      <c r="I693" s="14">
        <v>0</v>
      </c>
      <c r="J693" s="5">
        <f t="shared" ref="J693" si="1817">(IF(F693="SELL",G693-H693,IF(F693="BUY",H693-G693)))*E693</f>
        <v>-2250</v>
      </c>
      <c r="K693" s="14">
        <v>0</v>
      </c>
      <c r="L693" s="6">
        <f t="shared" ref="L693" si="1818">(K693+J693)/E693</f>
        <v>-3</v>
      </c>
      <c r="M693" s="6">
        <f t="shared" ref="M693" si="1819">L693*E693</f>
        <v>-2250</v>
      </c>
    </row>
    <row r="694" spans="1:13">
      <c r="A694" s="11">
        <v>43636</v>
      </c>
      <c r="B694" s="3" t="s">
        <v>179</v>
      </c>
      <c r="C694" s="12" t="s">
        <v>19</v>
      </c>
      <c r="D694" s="12">
        <v>180</v>
      </c>
      <c r="E694" s="13">
        <v>2600</v>
      </c>
      <c r="F694" s="3" t="s">
        <v>13</v>
      </c>
      <c r="G694" s="14">
        <v>5</v>
      </c>
      <c r="H694" s="14">
        <v>5</v>
      </c>
      <c r="I694" s="14">
        <v>0</v>
      </c>
      <c r="J694" s="5">
        <f t="shared" ref="J694" si="1820">(IF(F694="SELL",G694-H694,IF(F694="BUY",H694-G694)))*E694</f>
        <v>0</v>
      </c>
      <c r="K694" s="14">
        <v>0</v>
      </c>
      <c r="L694" s="6">
        <f t="shared" ref="L694" si="1821">(K694+J694)/E694</f>
        <v>0</v>
      </c>
      <c r="M694" s="6">
        <f t="shared" ref="M694" si="1822">L694*E694</f>
        <v>0</v>
      </c>
    </row>
    <row r="695" spans="1:13">
      <c r="A695" s="11">
        <v>43635</v>
      </c>
      <c r="B695" s="3" t="s">
        <v>178</v>
      </c>
      <c r="C695" s="12" t="s">
        <v>19</v>
      </c>
      <c r="D695" s="12">
        <v>540</v>
      </c>
      <c r="E695" s="13">
        <v>1000</v>
      </c>
      <c r="F695" s="3" t="s">
        <v>13</v>
      </c>
      <c r="G695" s="14">
        <v>4.5</v>
      </c>
      <c r="H695" s="14">
        <v>9</v>
      </c>
      <c r="I695" s="14">
        <v>0</v>
      </c>
      <c r="J695" s="5">
        <f t="shared" ref="J695" si="1823">(IF(F695="SELL",G695-H695,IF(F695="BUY",H695-G695)))*E695</f>
        <v>4500</v>
      </c>
      <c r="K695" s="14">
        <v>0</v>
      </c>
      <c r="L695" s="6">
        <f t="shared" ref="L695" si="1824">(K695+J695)/E695</f>
        <v>4.5</v>
      </c>
      <c r="M695" s="6">
        <f t="shared" ref="M695" si="1825">L695*E695</f>
        <v>4500</v>
      </c>
    </row>
    <row r="696" spans="1:13">
      <c r="A696" s="11">
        <v>43634</v>
      </c>
      <c r="B696" s="3" t="s">
        <v>177</v>
      </c>
      <c r="C696" s="12" t="s">
        <v>19</v>
      </c>
      <c r="D696" s="12">
        <v>1060</v>
      </c>
      <c r="E696" s="13">
        <v>600</v>
      </c>
      <c r="F696" s="3" t="s">
        <v>13</v>
      </c>
      <c r="G696" s="14">
        <v>20</v>
      </c>
      <c r="H696" s="14">
        <v>17.3</v>
      </c>
      <c r="I696" s="14">
        <v>0</v>
      </c>
      <c r="J696" s="5">
        <f t="shared" ref="J696" si="1826">(IF(F696="SELL",G696-H696,IF(F696="BUY",H696-G696)))*E696</f>
        <v>-1619.9999999999995</v>
      </c>
      <c r="K696" s="14">
        <v>0</v>
      </c>
      <c r="L696" s="6">
        <f t="shared" ref="L696" si="1827">(K696+J696)/E696</f>
        <v>-2.6999999999999993</v>
      </c>
      <c r="M696" s="6">
        <f t="shared" ref="M696" si="1828">L696*E696</f>
        <v>-1619.9999999999995</v>
      </c>
    </row>
    <row r="697" spans="1:13">
      <c r="A697" s="11">
        <v>43633</v>
      </c>
      <c r="B697" s="3" t="s">
        <v>172</v>
      </c>
      <c r="C697" s="12" t="s">
        <v>18</v>
      </c>
      <c r="D697" s="12">
        <v>260</v>
      </c>
      <c r="E697" s="13">
        <v>2000</v>
      </c>
      <c r="F697" s="3" t="s">
        <v>13</v>
      </c>
      <c r="G697" s="14">
        <v>7.25</v>
      </c>
      <c r="H697" s="14">
        <v>8.5</v>
      </c>
      <c r="I697" s="14">
        <v>0</v>
      </c>
      <c r="J697" s="5">
        <f t="shared" ref="J697" si="1829">(IF(F697="SELL",G697-H697,IF(F697="BUY",H697-G697)))*E697</f>
        <v>2500</v>
      </c>
      <c r="K697" s="14">
        <v>0</v>
      </c>
      <c r="L697" s="6">
        <f t="shared" ref="L697" si="1830">(K697+J697)/E697</f>
        <v>1.25</v>
      </c>
      <c r="M697" s="6">
        <f t="shared" ref="M697" si="1831">L697*E697</f>
        <v>2500</v>
      </c>
    </row>
    <row r="698" spans="1:13">
      <c r="A698" s="11">
        <v>43630</v>
      </c>
      <c r="B698" s="3" t="s">
        <v>138</v>
      </c>
      <c r="C698" s="12" t="s">
        <v>18</v>
      </c>
      <c r="D698" s="12">
        <v>340</v>
      </c>
      <c r="E698" s="13">
        <v>1300</v>
      </c>
      <c r="F698" s="3" t="s">
        <v>13</v>
      </c>
      <c r="G698" s="14">
        <v>12.5</v>
      </c>
      <c r="H698" s="14">
        <v>18</v>
      </c>
      <c r="I698" s="14">
        <v>25</v>
      </c>
      <c r="J698" s="5">
        <f t="shared" ref="J698" si="1832">(IF(F698="SELL",G698-H698,IF(F698="BUY",H698-G698)))*E698</f>
        <v>7150</v>
      </c>
      <c r="K698" s="14">
        <f>E698*7</f>
        <v>9100</v>
      </c>
      <c r="L698" s="6">
        <f t="shared" ref="L698" si="1833">(K698+J698)/E698</f>
        <v>12.5</v>
      </c>
      <c r="M698" s="6">
        <f t="shared" ref="M698" si="1834">L698*E698</f>
        <v>16250</v>
      </c>
    </row>
    <row r="699" spans="1:13">
      <c r="A699" s="11">
        <v>43629</v>
      </c>
      <c r="B699" s="3" t="s">
        <v>176</v>
      </c>
      <c r="C699" s="12" t="s">
        <v>19</v>
      </c>
      <c r="D699" s="12">
        <v>310</v>
      </c>
      <c r="E699" s="13">
        <v>2667</v>
      </c>
      <c r="F699" s="3" t="s">
        <v>13</v>
      </c>
      <c r="G699" s="14">
        <v>8</v>
      </c>
      <c r="H699" s="14">
        <v>6.75</v>
      </c>
      <c r="I699" s="14">
        <v>0</v>
      </c>
      <c r="J699" s="5">
        <f t="shared" ref="J699" si="1835">(IF(F699="SELL",G699-H699,IF(F699="BUY",H699-G699)))*E699</f>
        <v>-3333.75</v>
      </c>
      <c r="K699" s="14">
        <v>0</v>
      </c>
      <c r="L699" s="6">
        <f t="shared" ref="L699" si="1836">(K699+J699)/E699</f>
        <v>-1.25</v>
      </c>
      <c r="M699" s="6">
        <f t="shared" ref="M699" si="1837">L699*E699</f>
        <v>-3333.75</v>
      </c>
    </row>
    <row r="700" spans="1:13">
      <c r="A700" s="11">
        <v>43628</v>
      </c>
      <c r="B700" s="3" t="s">
        <v>175</v>
      </c>
      <c r="C700" s="12" t="s">
        <v>19</v>
      </c>
      <c r="D700" s="12">
        <v>640</v>
      </c>
      <c r="E700" s="13">
        <v>1000</v>
      </c>
      <c r="F700" s="3" t="s">
        <v>13</v>
      </c>
      <c r="G700" s="14">
        <v>23</v>
      </c>
      <c r="H700" s="14">
        <v>20</v>
      </c>
      <c r="I700" s="14">
        <v>0</v>
      </c>
      <c r="J700" s="5">
        <f t="shared" ref="J700" si="1838">(IF(F700="SELL",G700-H700,IF(F700="BUY",H700-G700)))*E700</f>
        <v>-3000</v>
      </c>
      <c r="K700" s="14">
        <v>0</v>
      </c>
      <c r="L700" s="6">
        <f t="shared" ref="L700" si="1839">(K700+J700)/E700</f>
        <v>-3</v>
      </c>
      <c r="M700" s="6">
        <f t="shared" ref="M700" si="1840">L700*E700</f>
        <v>-3000</v>
      </c>
    </row>
    <row r="701" spans="1:13">
      <c r="A701" s="11">
        <v>43627</v>
      </c>
      <c r="B701" s="3" t="s">
        <v>137</v>
      </c>
      <c r="C701" s="12" t="s">
        <v>18</v>
      </c>
      <c r="D701" s="12">
        <v>390</v>
      </c>
      <c r="E701" s="13">
        <v>1100</v>
      </c>
      <c r="F701" s="3" t="s">
        <v>13</v>
      </c>
      <c r="G701" s="14">
        <v>11</v>
      </c>
      <c r="H701" s="14">
        <v>15</v>
      </c>
      <c r="I701" s="14">
        <v>0</v>
      </c>
      <c r="J701" s="5">
        <f t="shared" ref="J701" si="1841">(IF(F701="SELL",G701-H701,IF(F701="BUY",H701-G701)))*E701</f>
        <v>4400</v>
      </c>
      <c r="K701" s="14">
        <v>0</v>
      </c>
      <c r="L701" s="6">
        <f t="shared" ref="L701" si="1842">(K701+J701)/E701</f>
        <v>4</v>
      </c>
      <c r="M701" s="6">
        <f t="shared" ref="M701" si="1843">L701*E701</f>
        <v>4400</v>
      </c>
    </row>
    <row r="702" spans="1:13">
      <c r="A702" s="11">
        <v>43626</v>
      </c>
      <c r="B702" s="3" t="s">
        <v>171</v>
      </c>
      <c r="C702" s="12" t="s">
        <v>18</v>
      </c>
      <c r="D702" s="12">
        <v>160</v>
      </c>
      <c r="E702" s="13">
        <v>3500</v>
      </c>
      <c r="F702" s="3" t="s">
        <v>13</v>
      </c>
      <c r="G702" s="14">
        <v>4.5</v>
      </c>
      <c r="H702" s="14">
        <v>3.55</v>
      </c>
      <c r="I702" s="14">
        <v>0</v>
      </c>
      <c r="J702" s="5">
        <f t="shared" ref="J702" si="1844">(IF(F702="SELL",G702-H702,IF(F702="BUY",H702-G702)))*E702</f>
        <v>-3325.0000000000005</v>
      </c>
      <c r="K702" s="14">
        <v>0</v>
      </c>
      <c r="L702" s="6">
        <f t="shared" ref="L702" si="1845">(K702+J702)/E702</f>
        <v>-0.95000000000000018</v>
      </c>
      <c r="M702" s="6">
        <f t="shared" ref="M702" si="1846">L702*E702</f>
        <v>-3325.0000000000005</v>
      </c>
    </row>
    <row r="703" spans="1:13">
      <c r="A703" s="11">
        <v>43623</v>
      </c>
      <c r="B703" s="3" t="s">
        <v>173</v>
      </c>
      <c r="C703" s="12" t="s">
        <v>18</v>
      </c>
      <c r="D703" s="12">
        <v>100</v>
      </c>
      <c r="E703" s="13">
        <v>4700</v>
      </c>
      <c r="F703" s="3" t="s">
        <v>13</v>
      </c>
      <c r="G703" s="14">
        <v>2.5</v>
      </c>
      <c r="H703" s="14">
        <v>1.6</v>
      </c>
      <c r="I703" s="14">
        <v>0</v>
      </c>
      <c r="J703" s="5">
        <f t="shared" ref="J703:J704" si="1847">(IF(F703="SELL",G703-H703,IF(F703="BUY",H703-G703)))*E703</f>
        <v>-4230</v>
      </c>
      <c r="K703" s="14">
        <v>0</v>
      </c>
      <c r="L703" s="6">
        <f t="shared" ref="L703:L704" si="1848">(K703+J703)/E703</f>
        <v>-0.9</v>
      </c>
      <c r="M703" s="6">
        <f t="shared" ref="M703:M704" si="1849">L703*E703</f>
        <v>-4230</v>
      </c>
    </row>
    <row r="704" spans="1:13">
      <c r="A704" s="11">
        <v>43623</v>
      </c>
      <c r="B704" s="3" t="s">
        <v>174</v>
      </c>
      <c r="C704" s="12" t="s">
        <v>19</v>
      </c>
      <c r="D704" s="12">
        <v>230</v>
      </c>
      <c r="E704" s="13">
        <v>2500</v>
      </c>
      <c r="F704" s="3" t="s">
        <v>13</v>
      </c>
      <c r="G704" s="14">
        <v>4.4000000000000004</v>
      </c>
      <c r="H704" s="14">
        <v>2.5</v>
      </c>
      <c r="I704" s="14">
        <v>0</v>
      </c>
      <c r="J704" s="5">
        <f t="shared" si="1847"/>
        <v>-4750.0000000000009</v>
      </c>
      <c r="K704" s="14">
        <v>0</v>
      </c>
      <c r="L704" s="6">
        <f t="shared" si="1848"/>
        <v>-1.9000000000000004</v>
      </c>
      <c r="M704" s="6">
        <f t="shared" si="1849"/>
        <v>-4750.0000000000009</v>
      </c>
    </row>
    <row r="705" spans="1:13">
      <c r="A705" s="11">
        <v>43619</v>
      </c>
      <c r="B705" s="3" t="s">
        <v>153</v>
      </c>
      <c r="C705" s="12" t="s">
        <v>19</v>
      </c>
      <c r="D705" s="12">
        <v>360</v>
      </c>
      <c r="E705" s="13">
        <v>3000</v>
      </c>
      <c r="F705" s="3" t="s">
        <v>13</v>
      </c>
      <c r="G705" s="14">
        <v>8.5</v>
      </c>
      <c r="H705" s="14">
        <v>9.1999999999999993</v>
      </c>
      <c r="I705" s="14">
        <v>0</v>
      </c>
      <c r="J705" s="5">
        <f t="shared" ref="J705" si="1850">(IF(F705="SELL",G705-H705,IF(F705="BUY",H705-G705)))*E705</f>
        <v>2099.9999999999977</v>
      </c>
      <c r="K705" s="14">
        <v>0</v>
      </c>
      <c r="L705" s="6">
        <f t="shared" ref="L705" si="1851">(K705+J705)/E705</f>
        <v>0.69999999999999929</v>
      </c>
      <c r="M705" s="6">
        <f t="shared" ref="M705" si="1852">L705*E705</f>
        <v>2099.9999999999977</v>
      </c>
    </row>
    <row r="706" spans="1:13">
      <c r="A706" s="11">
        <v>43616</v>
      </c>
      <c r="B706" s="3" t="s">
        <v>172</v>
      </c>
      <c r="C706" s="12" t="s">
        <v>19</v>
      </c>
      <c r="D706" s="12">
        <v>280</v>
      </c>
      <c r="E706" s="13">
        <v>2000</v>
      </c>
      <c r="F706" s="3" t="s">
        <v>13</v>
      </c>
      <c r="G706" s="14">
        <v>12</v>
      </c>
      <c r="H706" s="14">
        <v>10.15</v>
      </c>
      <c r="I706" s="14">
        <v>0</v>
      </c>
      <c r="J706" s="5">
        <f t="shared" ref="J706" si="1853">(IF(F706="SELL",G706-H706,IF(F706="BUY",H706-G706)))*E706</f>
        <v>-3699.9999999999991</v>
      </c>
      <c r="K706" s="14">
        <v>0</v>
      </c>
      <c r="L706" s="6">
        <f t="shared" ref="L706" si="1854">(K706+J706)/E706</f>
        <v>-1.8499999999999996</v>
      </c>
      <c r="M706" s="6">
        <f t="shared" ref="M706" si="1855">L706*E706</f>
        <v>-3699.9999999999991</v>
      </c>
    </row>
    <row r="707" spans="1:13">
      <c r="A707" s="11">
        <v>43615</v>
      </c>
      <c r="B707" s="3" t="s">
        <v>153</v>
      </c>
      <c r="C707" s="12" t="s">
        <v>19</v>
      </c>
      <c r="D707" s="12">
        <v>350</v>
      </c>
      <c r="E707" s="13">
        <v>3000</v>
      </c>
      <c r="F707" s="3" t="s">
        <v>13</v>
      </c>
      <c r="G707" s="14">
        <v>3</v>
      </c>
      <c r="H707" s="14">
        <v>1</v>
      </c>
      <c r="I707" s="14">
        <v>0</v>
      </c>
      <c r="J707" s="5">
        <f t="shared" ref="J707" si="1856">(IF(F707="SELL",G707-H707,IF(F707="BUY",H707-G707)))*E707</f>
        <v>-6000</v>
      </c>
      <c r="K707" s="14">
        <v>0</v>
      </c>
      <c r="L707" s="6">
        <f t="shared" ref="L707" si="1857">(K707+J707)/E707</f>
        <v>-2</v>
      </c>
      <c r="M707" s="6">
        <f t="shared" ref="M707" si="1858">L707*E707</f>
        <v>-6000</v>
      </c>
    </row>
    <row r="708" spans="1:13">
      <c r="A708" s="11">
        <v>43613</v>
      </c>
      <c r="B708" s="3" t="s">
        <v>157</v>
      </c>
      <c r="C708" s="12" t="s">
        <v>19</v>
      </c>
      <c r="D708" s="12">
        <v>205</v>
      </c>
      <c r="E708" s="13">
        <v>3500</v>
      </c>
      <c r="F708" s="3" t="s">
        <v>13</v>
      </c>
      <c r="G708" s="14">
        <v>2.5</v>
      </c>
      <c r="H708" s="14">
        <v>4</v>
      </c>
      <c r="I708" s="14">
        <v>0</v>
      </c>
      <c r="J708" s="5">
        <f t="shared" ref="J708" si="1859">(IF(F708="SELL",G708-H708,IF(F708="BUY",H708-G708)))*E708</f>
        <v>5250</v>
      </c>
      <c r="K708" s="14">
        <v>0</v>
      </c>
      <c r="L708" s="6">
        <f t="shared" ref="L708" si="1860">(K708+J708)/E708</f>
        <v>1.5</v>
      </c>
      <c r="M708" s="6">
        <f t="shared" ref="M708" si="1861">L708*E708</f>
        <v>5250</v>
      </c>
    </row>
    <row r="709" spans="1:13">
      <c r="A709" s="11">
        <v>43612</v>
      </c>
      <c r="B709" s="3" t="s">
        <v>171</v>
      </c>
      <c r="C709" s="12" t="s">
        <v>19</v>
      </c>
      <c r="D709" s="12">
        <v>150</v>
      </c>
      <c r="E709" s="13">
        <v>3500</v>
      </c>
      <c r="F709" s="3" t="s">
        <v>13</v>
      </c>
      <c r="G709" s="14">
        <v>8.5</v>
      </c>
      <c r="H709" s="14">
        <v>10</v>
      </c>
      <c r="I709" s="14">
        <v>12.4</v>
      </c>
      <c r="J709" s="5">
        <f t="shared" ref="J709:J710" si="1862">(IF(F709="SELL",G709-H709,IF(F709="BUY",H709-G709)))*E709</f>
        <v>5250</v>
      </c>
      <c r="K709" s="14">
        <f>E709*2.4</f>
        <v>8400</v>
      </c>
      <c r="L709" s="6">
        <f t="shared" ref="L709:L710" si="1863">(K709+J709)/E709</f>
        <v>3.9</v>
      </c>
      <c r="M709" s="6">
        <f t="shared" ref="M709:M710" si="1864">L709*E709</f>
        <v>13650</v>
      </c>
    </row>
    <row r="710" spans="1:13">
      <c r="A710" s="11">
        <v>43612</v>
      </c>
      <c r="B710" s="3" t="s">
        <v>157</v>
      </c>
      <c r="C710" s="12" t="s">
        <v>19</v>
      </c>
      <c r="D710" s="12">
        <v>200</v>
      </c>
      <c r="E710" s="13">
        <v>3500</v>
      </c>
      <c r="F710" s="3" t="s">
        <v>13</v>
      </c>
      <c r="G710" s="14">
        <v>4.25</v>
      </c>
      <c r="H710" s="14">
        <v>3.85</v>
      </c>
      <c r="I710" s="14">
        <v>0</v>
      </c>
      <c r="J710" s="5">
        <f t="shared" si="1862"/>
        <v>-1399.9999999999998</v>
      </c>
      <c r="K710" s="14">
        <v>0</v>
      </c>
      <c r="L710" s="6">
        <f t="shared" si="1863"/>
        <v>-0.39999999999999991</v>
      </c>
      <c r="M710" s="6">
        <f t="shared" si="1864"/>
        <v>-1399.9999999999998</v>
      </c>
    </row>
    <row r="711" spans="1:13">
      <c r="A711" s="11">
        <v>43609</v>
      </c>
      <c r="B711" s="3" t="s">
        <v>105</v>
      </c>
      <c r="C711" s="12" t="s">
        <v>19</v>
      </c>
      <c r="D711" s="12">
        <v>650</v>
      </c>
      <c r="E711" s="13">
        <v>1000</v>
      </c>
      <c r="F711" s="3" t="s">
        <v>13</v>
      </c>
      <c r="G711" s="14">
        <v>14</v>
      </c>
      <c r="H711" s="14">
        <v>18</v>
      </c>
      <c r="I711" s="14">
        <v>0</v>
      </c>
      <c r="J711" s="5">
        <f t="shared" ref="J711:J712" si="1865">(IF(F711="SELL",G711-H711,IF(F711="BUY",H711-G711)))*E711</f>
        <v>4000</v>
      </c>
      <c r="K711" s="14">
        <v>0</v>
      </c>
      <c r="L711" s="6">
        <f t="shared" ref="L711:L712" si="1866">(K711+J711)/E711</f>
        <v>4</v>
      </c>
      <c r="M711" s="6">
        <f t="shared" ref="M711:M712" si="1867">L711*E711</f>
        <v>4000</v>
      </c>
    </row>
    <row r="712" spans="1:13">
      <c r="A712" s="11">
        <v>43608</v>
      </c>
      <c r="B712" s="3" t="s">
        <v>147</v>
      </c>
      <c r="C712" s="12" t="s">
        <v>19</v>
      </c>
      <c r="D712" s="12">
        <v>230</v>
      </c>
      <c r="E712" s="13">
        <v>2500</v>
      </c>
      <c r="F712" s="3" t="s">
        <v>13</v>
      </c>
      <c r="G712" s="14">
        <v>3.75</v>
      </c>
      <c r="H712" s="14">
        <v>1.5</v>
      </c>
      <c r="I712" s="14">
        <v>0</v>
      </c>
      <c r="J712" s="5">
        <f t="shared" si="1865"/>
        <v>-5625</v>
      </c>
      <c r="K712" s="14">
        <v>0</v>
      </c>
      <c r="L712" s="6">
        <f t="shared" si="1866"/>
        <v>-2.25</v>
      </c>
      <c r="M712" s="6">
        <f t="shared" si="1867"/>
        <v>-5625</v>
      </c>
    </row>
    <row r="713" spans="1:13">
      <c r="A713" s="11">
        <v>43607</v>
      </c>
      <c r="B713" s="3" t="s">
        <v>122</v>
      </c>
      <c r="C713" s="12" t="s">
        <v>19</v>
      </c>
      <c r="D713" s="12">
        <v>380</v>
      </c>
      <c r="E713" s="13">
        <v>1800</v>
      </c>
      <c r="F713" s="3" t="s">
        <v>13</v>
      </c>
      <c r="G713" s="14">
        <v>16.5</v>
      </c>
      <c r="H713" s="14">
        <v>18</v>
      </c>
      <c r="I713" s="14">
        <v>0</v>
      </c>
      <c r="J713" s="5">
        <f t="shared" ref="J713" si="1868">(IF(F713="SELL",G713-H713,IF(F713="BUY",H713-G713)))*E713</f>
        <v>2700</v>
      </c>
      <c r="K713" s="14">
        <v>0</v>
      </c>
      <c r="L713" s="6">
        <f t="shared" ref="L713" si="1869">(K713+J713)/E713</f>
        <v>1.5</v>
      </c>
      <c r="M713" s="6">
        <f t="shared" ref="M713" si="1870">L713*E713</f>
        <v>2700</v>
      </c>
    </row>
    <row r="714" spans="1:13">
      <c r="A714" s="11">
        <v>43606</v>
      </c>
      <c r="B714" s="3" t="s">
        <v>60</v>
      </c>
      <c r="C714" s="12" t="s">
        <v>19</v>
      </c>
      <c r="D714" s="12">
        <v>680</v>
      </c>
      <c r="E714" s="13">
        <v>1400</v>
      </c>
      <c r="F714" s="3" t="s">
        <v>13</v>
      </c>
      <c r="G714" s="14">
        <v>36</v>
      </c>
      <c r="H714" s="14">
        <v>41</v>
      </c>
      <c r="I714" s="14">
        <v>46</v>
      </c>
      <c r="J714" s="5">
        <f t="shared" ref="J714" si="1871">(IF(F714="SELL",G714-H714,IF(F714="BUY",H714-G714)))*E714</f>
        <v>7000</v>
      </c>
      <c r="K714" s="14">
        <f>E714*5</f>
        <v>7000</v>
      </c>
      <c r="L714" s="6">
        <f t="shared" ref="L714" si="1872">(K714+J714)/E714</f>
        <v>10</v>
      </c>
      <c r="M714" s="6">
        <f t="shared" ref="M714" si="1873">L714*E714</f>
        <v>14000</v>
      </c>
    </row>
    <row r="715" spans="1:13">
      <c r="A715" s="11">
        <v>43605</v>
      </c>
      <c r="B715" s="3" t="s">
        <v>153</v>
      </c>
      <c r="C715" s="12" t="s">
        <v>19</v>
      </c>
      <c r="D715" s="12">
        <v>340</v>
      </c>
      <c r="E715" s="13">
        <v>3000</v>
      </c>
      <c r="F715" s="3" t="s">
        <v>13</v>
      </c>
      <c r="G715" s="14">
        <v>10.5</v>
      </c>
      <c r="H715" s="14">
        <v>12</v>
      </c>
      <c r="I715" s="14">
        <v>14</v>
      </c>
      <c r="J715" s="5">
        <f t="shared" ref="J715" si="1874">(IF(F715="SELL",G715-H715,IF(F715="BUY",H715-G715)))*E715</f>
        <v>4500</v>
      </c>
      <c r="K715" s="14">
        <f>E715*2</f>
        <v>6000</v>
      </c>
      <c r="L715" s="6">
        <f t="shared" ref="L715" si="1875">(K715+J715)/E715</f>
        <v>3.5</v>
      </c>
      <c r="M715" s="6">
        <f t="shared" ref="M715" si="1876">L715*E715</f>
        <v>10500</v>
      </c>
    </row>
    <row r="716" spans="1:13">
      <c r="A716" s="11">
        <v>43601</v>
      </c>
      <c r="B716" s="3" t="s">
        <v>137</v>
      </c>
      <c r="C716" s="12" t="s">
        <v>18</v>
      </c>
      <c r="D716" s="12">
        <v>400</v>
      </c>
      <c r="E716" s="13">
        <v>1100</v>
      </c>
      <c r="F716" s="3" t="s">
        <v>13</v>
      </c>
      <c r="G716" s="14">
        <v>20</v>
      </c>
      <c r="H716" s="14">
        <v>24</v>
      </c>
      <c r="I716" s="14">
        <v>28</v>
      </c>
      <c r="J716" s="5">
        <f t="shared" ref="J716" si="1877">(IF(F716="SELL",G716-H716,IF(F716="BUY",H716-G716)))*E716</f>
        <v>4400</v>
      </c>
      <c r="K716" s="14">
        <f>E716*4</f>
        <v>4400</v>
      </c>
      <c r="L716" s="6">
        <f t="shared" ref="L716" si="1878">(K716+J716)/E716</f>
        <v>8</v>
      </c>
      <c r="M716" s="6">
        <f t="shared" ref="M716" si="1879">L716*E716</f>
        <v>8800</v>
      </c>
    </row>
    <row r="717" spans="1:13">
      <c r="A717" s="11">
        <v>43600</v>
      </c>
      <c r="B717" s="3" t="s">
        <v>153</v>
      </c>
      <c r="C717" s="12" t="s">
        <v>18</v>
      </c>
      <c r="D717" s="12">
        <v>310</v>
      </c>
      <c r="E717" s="13">
        <v>3000</v>
      </c>
      <c r="F717" s="3" t="s">
        <v>13</v>
      </c>
      <c r="G717" s="14">
        <v>10.5</v>
      </c>
      <c r="H717" s="14">
        <v>10</v>
      </c>
      <c r="I717" s="14">
        <v>0</v>
      </c>
      <c r="J717" s="5">
        <f t="shared" ref="J717" si="1880">(IF(F717="SELL",G717-H717,IF(F717="BUY",H717-G717)))*E717</f>
        <v>-1500</v>
      </c>
      <c r="K717" s="14">
        <v>0</v>
      </c>
      <c r="L717" s="6">
        <f t="shared" ref="L717" si="1881">(K717+J717)/E717</f>
        <v>-0.5</v>
      </c>
      <c r="M717" s="6">
        <f t="shared" ref="M717" si="1882">L717*E717</f>
        <v>-1500</v>
      </c>
    </row>
    <row r="718" spans="1:13">
      <c r="A718" s="11">
        <v>43600</v>
      </c>
      <c r="B718" s="3" t="s">
        <v>153</v>
      </c>
      <c r="C718" s="12" t="s">
        <v>18</v>
      </c>
      <c r="D718" s="12">
        <v>310</v>
      </c>
      <c r="E718" s="13">
        <v>3000</v>
      </c>
      <c r="F718" s="3" t="s">
        <v>13</v>
      </c>
      <c r="G718" s="14">
        <v>11.5</v>
      </c>
      <c r="H718" s="14">
        <v>10</v>
      </c>
      <c r="I718" s="14">
        <v>0</v>
      </c>
      <c r="J718" s="5">
        <f t="shared" ref="J718" si="1883">(IF(F718="SELL",G718-H718,IF(F718="BUY",H718-G718)))*E718</f>
        <v>-4500</v>
      </c>
      <c r="K718" s="14">
        <v>0</v>
      </c>
      <c r="L718" s="6">
        <f t="shared" ref="L718" si="1884">(K718+J718)/E718</f>
        <v>-1.5</v>
      </c>
      <c r="M718" s="6">
        <f t="shared" ref="M718" si="1885">L718*E718</f>
        <v>-4500</v>
      </c>
    </row>
    <row r="719" spans="1:13">
      <c r="A719" s="11">
        <v>43599</v>
      </c>
      <c r="B719" s="3" t="s">
        <v>137</v>
      </c>
      <c r="C719" s="12" t="s">
        <v>18</v>
      </c>
      <c r="D719" s="12">
        <v>420</v>
      </c>
      <c r="E719" s="13">
        <v>1100</v>
      </c>
      <c r="F719" s="3" t="s">
        <v>13</v>
      </c>
      <c r="G719" s="14">
        <v>25</v>
      </c>
      <c r="H719" s="14">
        <v>28</v>
      </c>
      <c r="I719" s="14">
        <v>0</v>
      </c>
      <c r="J719" s="5">
        <f t="shared" ref="J719" si="1886">(IF(F719="SELL",G719-H719,IF(F719="BUY",H719-G719)))*E719</f>
        <v>3300</v>
      </c>
      <c r="K719" s="14">
        <v>0</v>
      </c>
      <c r="L719" s="6">
        <f t="shared" ref="L719" si="1887">(K719+J719)/E719</f>
        <v>3</v>
      </c>
      <c r="M719" s="6">
        <f t="shared" ref="M719" si="1888">L719*E719</f>
        <v>3300</v>
      </c>
    </row>
    <row r="720" spans="1:13">
      <c r="A720" s="11">
        <v>43598</v>
      </c>
      <c r="B720" s="3" t="s">
        <v>136</v>
      </c>
      <c r="C720" s="12" t="s">
        <v>18</v>
      </c>
      <c r="D720" s="12">
        <v>480</v>
      </c>
      <c r="E720" s="13">
        <v>1061</v>
      </c>
      <c r="F720" s="3" t="s">
        <v>13</v>
      </c>
      <c r="G720" s="14">
        <v>18.5</v>
      </c>
      <c r="H720" s="14">
        <v>20.5</v>
      </c>
      <c r="I720" s="14">
        <v>0</v>
      </c>
      <c r="J720" s="5">
        <f t="shared" ref="J720" si="1889">(IF(F720="SELL",G720-H720,IF(F720="BUY",H720-G720)))*E720</f>
        <v>2122</v>
      </c>
      <c r="K720" s="14">
        <v>0</v>
      </c>
      <c r="L720" s="6">
        <f t="shared" ref="L720" si="1890">(K720+J720)/E720</f>
        <v>2</v>
      </c>
      <c r="M720" s="6">
        <f t="shared" ref="M720" si="1891">L720*E720</f>
        <v>2122</v>
      </c>
    </row>
    <row r="721" spans="1:13">
      <c r="A721" s="11">
        <v>43595</v>
      </c>
      <c r="B721" s="3" t="s">
        <v>138</v>
      </c>
      <c r="C721" s="12" t="s">
        <v>19</v>
      </c>
      <c r="D721" s="12">
        <v>370</v>
      </c>
      <c r="E721" s="13">
        <v>1300</v>
      </c>
      <c r="F721" s="3" t="s">
        <v>13</v>
      </c>
      <c r="G721" s="14">
        <v>26</v>
      </c>
      <c r="H721" s="14">
        <v>26</v>
      </c>
      <c r="I721" s="14">
        <v>0</v>
      </c>
      <c r="J721" s="5">
        <f t="shared" ref="J721" si="1892">(IF(F721="SELL",G721-H721,IF(F721="BUY",H721-G721)))*E721</f>
        <v>0</v>
      </c>
      <c r="K721" s="15">
        <v>0</v>
      </c>
      <c r="L721" s="6">
        <f t="shared" ref="L721" si="1893">(K721+J721)/E721</f>
        <v>0</v>
      </c>
      <c r="M721" s="6">
        <f t="shared" ref="M721" si="1894">L721*E721</f>
        <v>0</v>
      </c>
    </row>
    <row r="722" spans="1:13">
      <c r="A722" s="11">
        <v>43594</v>
      </c>
      <c r="B722" s="3" t="s">
        <v>153</v>
      </c>
      <c r="C722" s="12" t="s">
        <v>18</v>
      </c>
      <c r="D722" s="12">
        <v>300</v>
      </c>
      <c r="E722" s="13">
        <v>3000</v>
      </c>
      <c r="F722" s="3" t="s">
        <v>13</v>
      </c>
      <c r="G722" s="14">
        <v>14.3</v>
      </c>
      <c r="H722" s="14">
        <v>13.3</v>
      </c>
      <c r="I722" s="14">
        <v>0</v>
      </c>
      <c r="J722" s="5">
        <f t="shared" ref="J722" si="1895">(IF(F722="SELL",G722-H722,IF(F722="BUY",H722-G722)))*E722</f>
        <v>-3000</v>
      </c>
      <c r="K722" s="15">
        <v>0</v>
      </c>
      <c r="L722" s="6">
        <f t="shared" ref="L722" si="1896">(K722+J722)/E722</f>
        <v>-1</v>
      </c>
      <c r="M722" s="6">
        <f t="shared" ref="M722" si="1897">L722*E722</f>
        <v>-3000</v>
      </c>
    </row>
    <row r="723" spans="1:13">
      <c r="A723" s="11">
        <v>43593</v>
      </c>
      <c r="B723" s="3" t="s">
        <v>164</v>
      </c>
      <c r="C723" s="12" t="s">
        <v>18</v>
      </c>
      <c r="D723" s="12">
        <v>120</v>
      </c>
      <c r="E723" s="13">
        <v>4500</v>
      </c>
      <c r="F723" s="3" t="s">
        <v>13</v>
      </c>
      <c r="G723" s="14">
        <v>6.25</v>
      </c>
      <c r="H723" s="14">
        <v>6.9</v>
      </c>
      <c r="I723" s="14">
        <v>0</v>
      </c>
      <c r="J723" s="5">
        <f t="shared" ref="J723" si="1898">(IF(F723="SELL",G723-H723,IF(F723="BUY",H723-G723)))*E723</f>
        <v>2925.0000000000018</v>
      </c>
      <c r="K723" s="15">
        <v>0</v>
      </c>
      <c r="L723" s="6">
        <f t="shared" ref="L723" si="1899">(K723+J723)/E723</f>
        <v>0.65000000000000036</v>
      </c>
      <c r="M723" s="6">
        <f t="shared" ref="M723" si="1900">L723*E723</f>
        <v>2925.0000000000018</v>
      </c>
    </row>
    <row r="724" spans="1:13">
      <c r="A724" s="11">
        <v>43592</v>
      </c>
      <c r="B724" s="3" t="s">
        <v>170</v>
      </c>
      <c r="C724" s="12" t="s">
        <v>18</v>
      </c>
      <c r="D724" s="12">
        <v>290</v>
      </c>
      <c r="E724" s="13">
        <v>3200</v>
      </c>
      <c r="F724" s="3" t="s">
        <v>13</v>
      </c>
      <c r="G724" s="14">
        <v>4.8</v>
      </c>
      <c r="H724" s="14">
        <v>5.0999999999999996</v>
      </c>
      <c r="I724" s="14">
        <v>0</v>
      </c>
      <c r="J724" s="5">
        <f t="shared" ref="J724" si="1901">(IF(F724="SELL",G724-H724,IF(F724="BUY",H724-G724)))*E724</f>
        <v>959.99999999999943</v>
      </c>
      <c r="K724" s="15">
        <v>0</v>
      </c>
      <c r="L724" s="6">
        <f t="shared" ref="L724" si="1902">(K724+J724)/E724</f>
        <v>0.29999999999999982</v>
      </c>
      <c r="M724" s="6">
        <f t="shared" ref="M724" si="1903">L724*E724</f>
        <v>959.99999999999943</v>
      </c>
    </row>
    <row r="725" spans="1:13">
      <c r="A725" s="11">
        <v>43591</v>
      </c>
      <c r="B725" s="3" t="s">
        <v>169</v>
      </c>
      <c r="C725" s="12" t="s">
        <v>19</v>
      </c>
      <c r="D725" s="12">
        <v>270</v>
      </c>
      <c r="E725" s="13">
        <v>2000</v>
      </c>
      <c r="F725" s="3" t="s">
        <v>13</v>
      </c>
      <c r="G725" s="14">
        <v>15</v>
      </c>
      <c r="H725" s="14">
        <v>16.45</v>
      </c>
      <c r="I725" s="14">
        <v>0</v>
      </c>
      <c r="J725" s="5">
        <f t="shared" ref="J725" si="1904">(IF(F725="SELL",G725-H725,IF(F725="BUY",H725-G725)))*E725</f>
        <v>2899.9999999999986</v>
      </c>
      <c r="K725" s="15">
        <v>0</v>
      </c>
      <c r="L725" s="6">
        <f t="shared" ref="L725" si="1905">(K725+J725)/E725</f>
        <v>1.4499999999999993</v>
      </c>
      <c r="M725" s="6">
        <f t="shared" ref="M725" si="1906">L725*E725</f>
        <v>2899.9999999999986</v>
      </c>
    </row>
    <row r="726" spans="1:13">
      <c r="A726" s="11">
        <v>43588</v>
      </c>
      <c r="B726" s="3" t="s">
        <v>168</v>
      </c>
      <c r="C726" s="12" t="s">
        <v>19</v>
      </c>
      <c r="D726" s="12">
        <v>1580</v>
      </c>
      <c r="E726" s="13">
        <v>600</v>
      </c>
      <c r="F726" s="3" t="s">
        <v>13</v>
      </c>
      <c r="G726" s="14">
        <v>74</v>
      </c>
      <c r="H726" s="14">
        <v>80</v>
      </c>
      <c r="I726" s="14">
        <v>88</v>
      </c>
      <c r="J726" s="5">
        <f t="shared" ref="J726" si="1907">(IF(F726="SELL",G726-H726,IF(F726="BUY",H726-G726)))*E726</f>
        <v>3600</v>
      </c>
      <c r="K726" s="15">
        <f>E726*8</f>
        <v>4800</v>
      </c>
      <c r="L726" s="6">
        <f t="shared" ref="L726" si="1908">(K726+J726)/E726</f>
        <v>14</v>
      </c>
      <c r="M726" s="6">
        <f t="shared" ref="M726" si="1909">L726*E726</f>
        <v>8400</v>
      </c>
    </row>
    <row r="727" spans="1:13">
      <c r="A727" s="11">
        <v>43585</v>
      </c>
      <c r="B727" s="3" t="s">
        <v>65</v>
      </c>
      <c r="C727" s="12" t="s">
        <v>18</v>
      </c>
      <c r="D727" s="12">
        <v>260</v>
      </c>
      <c r="E727" s="13">
        <v>2000</v>
      </c>
      <c r="F727" s="3" t="s">
        <v>13</v>
      </c>
      <c r="G727" s="14">
        <v>12.7</v>
      </c>
      <c r="H727" s="14">
        <v>14.5</v>
      </c>
      <c r="I727" s="14">
        <v>15.95</v>
      </c>
      <c r="J727" s="5">
        <f t="shared" ref="J727" si="1910">(IF(F727="SELL",G727-H727,IF(F727="BUY",H727-G727)))*E727</f>
        <v>3600.0000000000014</v>
      </c>
      <c r="K727" s="15">
        <f>E727*1.45</f>
        <v>2900</v>
      </c>
      <c r="L727" s="6">
        <f t="shared" ref="L727" si="1911">(K727+J727)/E727</f>
        <v>3.2500000000000009</v>
      </c>
      <c r="M727" s="6">
        <f t="shared" ref="M727" si="1912">L727*E727</f>
        <v>6500.0000000000018</v>
      </c>
    </row>
    <row r="728" spans="1:13">
      <c r="A728" s="11">
        <v>43581</v>
      </c>
      <c r="B728" s="3" t="s">
        <v>60</v>
      </c>
      <c r="C728" s="12" t="s">
        <v>19</v>
      </c>
      <c r="D728" s="12">
        <v>580</v>
      </c>
      <c r="E728" s="13">
        <v>1400</v>
      </c>
      <c r="F728" s="3" t="s">
        <v>13</v>
      </c>
      <c r="G728" s="14">
        <v>32.6</v>
      </c>
      <c r="H728" s="14">
        <v>30.5</v>
      </c>
      <c r="I728" s="14">
        <v>0</v>
      </c>
      <c r="J728" s="5">
        <f t="shared" ref="J728" si="1913">(IF(F728="SELL",G728-H728,IF(F728="BUY",H728-G728)))*E728</f>
        <v>-2940.0000000000018</v>
      </c>
      <c r="K728" s="15">
        <v>0</v>
      </c>
      <c r="L728" s="6">
        <f t="shared" ref="L728" si="1914">(K728+J728)/E728</f>
        <v>-2.1000000000000014</v>
      </c>
      <c r="M728" s="6">
        <f t="shared" ref="M728" si="1915">L728*E728</f>
        <v>-2940.0000000000018</v>
      </c>
    </row>
    <row r="729" spans="1:13">
      <c r="A729" s="11">
        <v>43579</v>
      </c>
      <c r="B729" s="3" t="s">
        <v>167</v>
      </c>
      <c r="C729" s="12" t="s">
        <v>18</v>
      </c>
      <c r="D729" s="12">
        <v>167.5</v>
      </c>
      <c r="E729" s="13">
        <v>3750</v>
      </c>
      <c r="F729" s="3" t="s">
        <v>13</v>
      </c>
      <c r="G729" s="14">
        <v>2.2000000000000002</v>
      </c>
      <c r="H729" s="14">
        <v>1.2</v>
      </c>
      <c r="I729" s="14">
        <v>0</v>
      </c>
      <c r="J729" s="5">
        <f t="shared" ref="J729" si="1916">(IF(F729="SELL",G729-H729,IF(F729="BUY",H729-G729)))*E729</f>
        <v>-3750.0000000000009</v>
      </c>
      <c r="K729" s="15">
        <v>0</v>
      </c>
      <c r="L729" s="6">
        <f t="shared" ref="L729" si="1917">(K729+J729)/E729</f>
        <v>-1.0000000000000002</v>
      </c>
      <c r="M729" s="6">
        <f t="shared" ref="M729" si="1918">L729*E729</f>
        <v>-3750.0000000000009</v>
      </c>
    </row>
    <row r="730" spans="1:13">
      <c r="A730" s="11">
        <v>43577</v>
      </c>
      <c r="B730" s="3" t="s">
        <v>122</v>
      </c>
      <c r="C730" s="12" t="s">
        <v>18</v>
      </c>
      <c r="D730" s="12">
        <v>340</v>
      </c>
      <c r="E730" s="13">
        <v>1800</v>
      </c>
      <c r="F730" s="3" t="s">
        <v>13</v>
      </c>
      <c r="G730" s="14">
        <v>6</v>
      </c>
      <c r="H730" s="14">
        <v>6.5</v>
      </c>
      <c r="I730" s="14">
        <v>0</v>
      </c>
      <c r="J730" s="5">
        <f t="shared" ref="J730" si="1919">(IF(F730="SELL",G730-H730,IF(F730="BUY",H730-G730)))*E730</f>
        <v>900</v>
      </c>
      <c r="K730" s="15">
        <v>0</v>
      </c>
      <c r="L730" s="6">
        <f t="shared" ref="L730" si="1920">(K730+J730)/E730</f>
        <v>0.5</v>
      </c>
      <c r="M730" s="6">
        <f t="shared" ref="M730" si="1921">L730*E730</f>
        <v>900</v>
      </c>
    </row>
    <row r="731" spans="1:13">
      <c r="A731" s="11">
        <v>43573</v>
      </c>
      <c r="B731" s="3" t="s">
        <v>153</v>
      </c>
      <c r="C731" s="12" t="s">
        <v>18</v>
      </c>
      <c r="D731" s="12">
        <v>310</v>
      </c>
      <c r="E731" s="13">
        <v>3000</v>
      </c>
      <c r="F731" s="3" t="s">
        <v>13</v>
      </c>
      <c r="G731" s="14">
        <v>4</v>
      </c>
      <c r="H731" s="14">
        <v>6</v>
      </c>
      <c r="I731" s="14">
        <v>0</v>
      </c>
      <c r="J731" s="5">
        <f t="shared" ref="J731" si="1922">(IF(F731="SELL",G731-H731,IF(F731="BUY",H731-G731)))*E731</f>
        <v>6000</v>
      </c>
      <c r="K731" s="15">
        <v>0</v>
      </c>
      <c r="L731" s="6">
        <f t="shared" ref="L731" si="1923">(K731+J731)/E731</f>
        <v>2</v>
      </c>
      <c r="M731" s="6">
        <f t="shared" ref="M731" si="1924">L731*E731</f>
        <v>6000</v>
      </c>
    </row>
    <row r="732" spans="1:13">
      <c r="A732" s="11">
        <v>43571</v>
      </c>
      <c r="B732" s="3" t="s">
        <v>166</v>
      </c>
      <c r="C732" s="12" t="s">
        <v>19</v>
      </c>
      <c r="D732" s="12">
        <v>55</v>
      </c>
      <c r="E732" s="13">
        <v>20000</v>
      </c>
      <c r="F732" s="3" t="s">
        <v>13</v>
      </c>
      <c r="G732" s="14">
        <v>2.2999999999999998</v>
      </c>
      <c r="H732" s="14">
        <v>1.9</v>
      </c>
      <c r="I732" s="14">
        <v>0</v>
      </c>
      <c r="J732" s="5">
        <f t="shared" ref="J732" si="1925">(IF(F732="SELL",G732-H732,IF(F732="BUY",H732-G732)))*E732</f>
        <v>-7999.9999999999982</v>
      </c>
      <c r="K732" s="15">
        <v>0</v>
      </c>
      <c r="L732" s="6">
        <f t="shared" ref="L732" si="1926">(K732+J732)/E732</f>
        <v>-0.39999999999999991</v>
      </c>
      <c r="M732" s="6">
        <f t="shared" ref="M732" si="1927">L732*E732</f>
        <v>-7999.9999999999982</v>
      </c>
    </row>
    <row r="733" spans="1:13">
      <c r="A733" s="11">
        <v>43570</v>
      </c>
      <c r="B733" s="3" t="s">
        <v>148</v>
      </c>
      <c r="C733" s="12" t="s">
        <v>19</v>
      </c>
      <c r="D733" s="12">
        <v>157.5</v>
      </c>
      <c r="E733" s="13">
        <v>6000</v>
      </c>
      <c r="F733" s="3" t="s">
        <v>13</v>
      </c>
      <c r="G733" s="14">
        <v>2.5</v>
      </c>
      <c r="H733" s="14">
        <v>2.1</v>
      </c>
      <c r="I733" s="14">
        <v>0</v>
      </c>
      <c r="J733" s="5">
        <f t="shared" ref="J733" si="1928">(IF(F733="SELL",G733-H733,IF(F733="BUY",H733-G733)))*E733</f>
        <v>-2399.9999999999995</v>
      </c>
      <c r="K733" s="15">
        <v>0</v>
      </c>
      <c r="L733" s="6">
        <f t="shared" ref="L733" si="1929">(K733+J733)/E733</f>
        <v>-0.39999999999999991</v>
      </c>
      <c r="M733" s="6">
        <f t="shared" ref="M733" si="1930">L733*E733</f>
        <v>-2399.9999999999995</v>
      </c>
    </row>
    <row r="734" spans="1:13">
      <c r="A734" s="11">
        <v>43565</v>
      </c>
      <c r="B734" s="3" t="s">
        <v>145</v>
      </c>
      <c r="C734" s="12" t="s">
        <v>19</v>
      </c>
      <c r="D734" s="12">
        <v>560</v>
      </c>
      <c r="E734" s="13">
        <v>1250</v>
      </c>
      <c r="F734" s="3" t="s">
        <v>13</v>
      </c>
      <c r="G734" s="14">
        <v>14</v>
      </c>
      <c r="H734" s="14">
        <v>0</v>
      </c>
      <c r="I734" s="14">
        <v>0</v>
      </c>
      <c r="J734" s="5">
        <v>0</v>
      </c>
      <c r="K734" s="15">
        <v>0</v>
      </c>
      <c r="L734" s="6">
        <f t="shared" ref="L734" si="1931">(K734+J734)/E734</f>
        <v>0</v>
      </c>
      <c r="M734" s="6">
        <f t="shared" ref="M734" si="1932">L734*E734</f>
        <v>0</v>
      </c>
    </row>
    <row r="735" spans="1:13">
      <c r="A735" s="11">
        <v>43564</v>
      </c>
      <c r="B735" s="3" t="s">
        <v>74</v>
      </c>
      <c r="C735" s="12" t="s">
        <v>18</v>
      </c>
      <c r="D735" s="12">
        <v>140</v>
      </c>
      <c r="E735" s="13">
        <v>4000</v>
      </c>
      <c r="F735" s="3" t="s">
        <v>13</v>
      </c>
      <c r="G735" s="14">
        <v>7</v>
      </c>
      <c r="H735" s="14">
        <v>8.4</v>
      </c>
      <c r="I735" s="14">
        <v>0</v>
      </c>
      <c r="J735" s="5">
        <f t="shared" ref="J735" si="1933">(IF(F735="SELL",G735-H735,IF(F735="BUY",H735-G735)))*E735</f>
        <v>5600.0000000000018</v>
      </c>
      <c r="K735" s="15">
        <v>0</v>
      </c>
      <c r="L735" s="6">
        <f t="shared" ref="L735" si="1934">(K735+J735)/E735</f>
        <v>1.4000000000000004</v>
      </c>
      <c r="M735" s="6">
        <f t="shared" ref="M735" si="1935">L735*E735</f>
        <v>5600.0000000000018</v>
      </c>
    </row>
    <row r="736" spans="1:13">
      <c r="A736" s="11">
        <v>43560</v>
      </c>
      <c r="B736" s="3" t="s">
        <v>165</v>
      </c>
      <c r="C736" s="12" t="s">
        <v>18</v>
      </c>
      <c r="D736" s="12">
        <v>370</v>
      </c>
      <c r="E736" s="13">
        <v>1500</v>
      </c>
      <c r="F736" s="3" t="s">
        <v>13</v>
      </c>
      <c r="G736" s="14">
        <v>14</v>
      </c>
      <c r="H736" s="14">
        <v>0</v>
      </c>
      <c r="I736" s="14">
        <v>0</v>
      </c>
      <c r="J736" s="5">
        <v>0</v>
      </c>
      <c r="K736" s="15">
        <v>0</v>
      </c>
      <c r="L736" s="6">
        <f t="shared" ref="L736" si="1936">(K736+J736)/E736</f>
        <v>0</v>
      </c>
      <c r="M736" s="6">
        <f t="shared" ref="M736" si="1937">L736*E736</f>
        <v>0</v>
      </c>
    </row>
    <row r="737" spans="1:13">
      <c r="A737" s="11">
        <v>43557</v>
      </c>
      <c r="B737" s="3" t="s">
        <v>164</v>
      </c>
      <c r="C737" s="12" t="s">
        <v>19</v>
      </c>
      <c r="D737" s="12">
        <v>155</v>
      </c>
      <c r="E737" s="13">
        <v>4500</v>
      </c>
      <c r="F737" s="3" t="s">
        <v>13</v>
      </c>
      <c r="G737" s="14">
        <v>5.75</v>
      </c>
      <c r="H737" s="14">
        <v>4.5</v>
      </c>
      <c r="I737" s="14">
        <v>0</v>
      </c>
      <c r="J737" s="5">
        <f t="shared" ref="J737" si="1938">(IF(F737="SELL",G737-H737,IF(F737="BUY",H737-G737)))*E737</f>
        <v>-5625</v>
      </c>
      <c r="K737" s="15">
        <v>0</v>
      </c>
      <c r="L737" s="6">
        <f t="shared" ref="L737" si="1939">(K737+J737)/E737</f>
        <v>-1.25</v>
      </c>
      <c r="M737" s="6">
        <f t="shared" ref="M737" si="1940">L737*E737</f>
        <v>-5625</v>
      </c>
    </row>
    <row r="738" spans="1:13">
      <c r="A738" s="11">
        <v>43556</v>
      </c>
      <c r="B738" s="3" t="s">
        <v>161</v>
      </c>
      <c r="C738" s="12" t="s">
        <v>19</v>
      </c>
      <c r="D738" s="12">
        <v>57</v>
      </c>
      <c r="E738" s="13">
        <v>12000</v>
      </c>
      <c r="F738" s="3" t="s">
        <v>13</v>
      </c>
      <c r="G738" s="14">
        <v>2</v>
      </c>
      <c r="H738" s="14">
        <v>2.5</v>
      </c>
      <c r="I738" s="14">
        <v>0</v>
      </c>
      <c r="J738" s="5">
        <f t="shared" ref="J738" si="1941">(IF(F738="SELL",G738-H738,IF(F738="BUY",H738-G738)))*E738</f>
        <v>6000</v>
      </c>
      <c r="K738" s="15">
        <v>0</v>
      </c>
      <c r="L738" s="6">
        <f t="shared" ref="L738:L739" si="1942">(K738+J738)/E738</f>
        <v>0.5</v>
      </c>
      <c r="M738" s="6">
        <f t="shared" ref="M738:M739" si="1943">L738*E738</f>
        <v>6000</v>
      </c>
    </row>
    <row r="739" spans="1:13">
      <c r="A739" s="11">
        <v>43556</v>
      </c>
      <c r="B739" s="3" t="s">
        <v>153</v>
      </c>
      <c r="C739" s="12" t="s">
        <v>19</v>
      </c>
      <c r="D739" s="12">
        <v>330</v>
      </c>
      <c r="E739" s="13">
        <v>3000</v>
      </c>
      <c r="F739" s="3" t="s">
        <v>13</v>
      </c>
      <c r="G739" s="14">
        <v>9.5</v>
      </c>
      <c r="H739" s="14">
        <v>0</v>
      </c>
      <c r="I739" s="14">
        <v>0</v>
      </c>
      <c r="J739" s="5">
        <v>0</v>
      </c>
      <c r="K739" s="15">
        <v>0</v>
      </c>
      <c r="L739" s="6">
        <f t="shared" si="1942"/>
        <v>0</v>
      </c>
      <c r="M739" s="6">
        <f t="shared" si="1943"/>
        <v>0</v>
      </c>
    </row>
    <row r="740" spans="1:13">
      <c r="A740" s="11">
        <v>43552</v>
      </c>
      <c r="B740" s="3" t="s">
        <v>163</v>
      </c>
      <c r="C740" s="12" t="s">
        <v>19</v>
      </c>
      <c r="D740" s="12">
        <v>980</v>
      </c>
      <c r="E740" s="13">
        <v>800</v>
      </c>
      <c r="F740" s="3" t="s">
        <v>13</v>
      </c>
      <c r="G740" s="14">
        <v>6</v>
      </c>
      <c r="H740" s="14">
        <v>7.55</v>
      </c>
      <c r="I740" s="14">
        <v>0</v>
      </c>
      <c r="J740" s="5">
        <f t="shared" ref="J740" si="1944">(IF(F740="SELL",G740-H740,IF(F740="BUY",H740-G740)))*E740</f>
        <v>1239.9999999999998</v>
      </c>
      <c r="K740" s="15">
        <v>0</v>
      </c>
      <c r="L740" s="6">
        <f t="shared" ref="L740" si="1945">(K740+J740)/E740</f>
        <v>1.5499999999999998</v>
      </c>
      <c r="M740" s="6">
        <f t="shared" ref="M740" si="1946">L740*E740</f>
        <v>1239.9999999999998</v>
      </c>
    </row>
    <row r="741" spans="1:13">
      <c r="A741" s="11">
        <v>43544</v>
      </c>
      <c r="B741" s="3" t="s">
        <v>139</v>
      </c>
      <c r="C741" s="12" t="s">
        <v>19</v>
      </c>
      <c r="D741" s="12">
        <v>740</v>
      </c>
      <c r="E741" s="13">
        <v>1200</v>
      </c>
      <c r="F741" s="3" t="s">
        <v>13</v>
      </c>
      <c r="G741" s="14">
        <v>11</v>
      </c>
      <c r="H741" s="14">
        <v>14</v>
      </c>
      <c r="I741" s="14">
        <v>0</v>
      </c>
      <c r="J741" s="5">
        <f t="shared" ref="J741" si="1947">(IF(F741="SELL",G741-H741,IF(F741="BUY",H741-G741)))*E741</f>
        <v>3600</v>
      </c>
      <c r="K741" s="15">
        <v>0</v>
      </c>
      <c r="L741" s="6">
        <f t="shared" ref="L741" si="1948">(K741+J741)/E741</f>
        <v>3</v>
      </c>
      <c r="M741" s="6">
        <f t="shared" ref="M741" si="1949">L741*E741</f>
        <v>3600</v>
      </c>
    </row>
    <row r="742" spans="1:13">
      <c r="A742" s="11">
        <v>43543</v>
      </c>
      <c r="B742" s="3" t="s">
        <v>162</v>
      </c>
      <c r="C742" s="12" t="s">
        <v>19</v>
      </c>
      <c r="D742" s="12">
        <v>107.5</v>
      </c>
      <c r="E742" s="13">
        <v>8000</v>
      </c>
      <c r="F742" s="3" t="s">
        <v>13</v>
      </c>
      <c r="G742" s="14">
        <v>4</v>
      </c>
      <c r="H742" s="14">
        <v>4.7</v>
      </c>
      <c r="I742" s="14">
        <v>0</v>
      </c>
      <c r="J742" s="5">
        <f t="shared" ref="J742" si="1950">(IF(F742="SELL",G742-H742,IF(F742="BUY",H742-G742)))*E742</f>
        <v>5600.0000000000018</v>
      </c>
      <c r="K742" s="15">
        <v>0</v>
      </c>
      <c r="L742" s="6">
        <f t="shared" ref="L742" si="1951">(K742+J742)/E742</f>
        <v>0.70000000000000018</v>
      </c>
      <c r="M742" s="6">
        <f t="shared" ref="M742" si="1952">L742*E742</f>
        <v>5600.0000000000018</v>
      </c>
    </row>
    <row r="743" spans="1:13">
      <c r="A743" s="11">
        <v>43539</v>
      </c>
      <c r="B743" s="3" t="s">
        <v>153</v>
      </c>
      <c r="C743" s="12" t="s">
        <v>19</v>
      </c>
      <c r="D743" s="12">
        <v>300</v>
      </c>
      <c r="E743" s="13">
        <v>3000</v>
      </c>
      <c r="F743" s="3" t="s">
        <v>13</v>
      </c>
      <c r="G743" s="14">
        <v>4.5999999999999996</v>
      </c>
      <c r="H743" s="14">
        <v>6.5</v>
      </c>
      <c r="I743" s="14">
        <v>0</v>
      </c>
      <c r="J743" s="5">
        <f t="shared" ref="J743" si="1953">(IF(F743="SELL",G743-H743,IF(F743="BUY",H743-G743)))*E743</f>
        <v>5700.0000000000009</v>
      </c>
      <c r="K743" s="15">
        <v>0</v>
      </c>
      <c r="L743" s="6">
        <f t="shared" ref="L743" si="1954">(K743+J743)/E743</f>
        <v>1.9000000000000004</v>
      </c>
      <c r="M743" s="6">
        <f t="shared" ref="M743" si="1955">L743*E743</f>
        <v>5700.0000000000009</v>
      </c>
    </row>
    <row r="744" spans="1:13">
      <c r="A744" s="11">
        <v>43535</v>
      </c>
      <c r="B744" s="3" t="s">
        <v>161</v>
      </c>
      <c r="C744" s="12" t="s">
        <v>19</v>
      </c>
      <c r="D744" s="12">
        <v>55</v>
      </c>
      <c r="E744" s="13">
        <v>12000</v>
      </c>
      <c r="F744" s="3" t="s">
        <v>13</v>
      </c>
      <c r="G744" s="14">
        <v>1.7</v>
      </c>
      <c r="H744" s="14">
        <v>2.2999999999999998</v>
      </c>
      <c r="I744" s="14">
        <v>0</v>
      </c>
      <c r="J744" s="5">
        <f t="shared" ref="J744:J746" si="1956">(IF(F744="SELL",G744-H744,IF(F744="BUY",H744-G744)))*E744</f>
        <v>7199.9999999999982</v>
      </c>
      <c r="K744" s="15">
        <v>0</v>
      </c>
      <c r="L744" s="6">
        <f t="shared" ref="L744:L746" si="1957">(K744+J744)/E744</f>
        <v>0.59999999999999987</v>
      </c>
      <c r="M744" s="6">
        <f t="shared" ref="M744:M746" si="1958">L744*E744</f>
        <v>7199.9999999999982</v>
      </c>
    </row>
    <row r="745" spans="1:13">
      <c r="A745" s="11">
        <v>43535</v>
      </c>
      <c r="B745" s="3" t="s">
        <v>160</v>
      </c>
      <c r="C745" s="12" t="s">
        <v>19</v>
      </c>
      <c r="D745" s="12">
        <v>40</v>
      </c>
      <c r="E745" s="13">
        <v>8000</v>
      </c>
      <c r="F745" s="3" t="s">
        <v>13</v>
      </c>
      <c r="G745" s="14">
        <v>1.9</v>
      </c>
      <c r="H745" s="14">
        <v>2.1</v>
      </c>
      <c r="I745" s="14">
        <v>0</v>
      </c>
      <c r="J745" s="5">
        <f t="shared" si="1956"/>
        <v>1600.0000000000014</v>
      </c>
      <c r="K745" s="15">
        <v>0</v>
      </c>
      <c r="L745" s="6">
        <f t="shared" si="1957"/>
        <v>0.20000000000000018</v>
      </c>
      <c r="M745" s="6">
        <f t="shared" si="1958"/>
        <v>1600.0000000000014</v>
      </c>
    </row>
    <row r="746" spans="1:13">
      <c r="A746" s="11">
        <v>43535</v>
      </c>
      <c r="B746" s="3" t="s">
        <v>153</v>
      </c>
      <c r="C746" s="12" t="s">
        <v>19</v>
      </c>
      <c r="D746" s="12">
        <v>295</v>
      </c>
      <c r="E746" s="13">
        <v>3000</v>
      </c>
      <c r="F746" s="3" t="s">
        <v>13</v>
      </c>
      <c r="G746" s="14">
        <v>4.2</v>
      </c>
      <c r="H746" s="14">
        <v>3.55</v>
      </c>
      <c r="I746" s="14">
        <v>0</v>
      </c>
      <c r="J746" s="5">
        <f t="shared" si="1956"/>
        <v>-1950.0000000000011</v>
      </c>
      <c r="K746" s="15">
        <v>0</v>
      </c>
      <c r="L746" s="6">
        <f t="shared" si="1957"/>
        <v>-0.65000000000000036</v>
      </c>
      <c r="M746" s="6">
        <f t="shared" si="1958"/>
        <v>-1950.0000000000011</v>
      </c>
    </row>
    <row r="747" spans="1:13">
      <c r="A747" s="11">
        <v>43532</v>
      </c>
      <c r="B747" s="3" t="s">
        <v>154</v>
      </c>
      <c r="C747" s="12" t="s">
        <v>18</v>
      </c>
      <c r="D747" s="12">
        <v>110</v>
      </c>
      <c r="E747" s="13">
        <v>6200</v>
      </c>
      <c r="F747" s="3" t="s">
        <v>13</v>
      </c>
      <c r="G747" s="14">
        <v>2.8</v>
      </c>
      <c r="H747" s="14">
        <v>3.6</v>
      </c>
      <c r="I747" s="14">
        <v>4.5</v>
      </c>
      <c r="J747" s="5">
        <f t="shared" ref="J747" si="1959">(IF(F747="SELL",G747-H747,IF(F747="BUY",H747-G747)))*E747</f>
        <v>4960.0000000000018</v>
      </c>
      <c r="K747" s="15">
        <f>E747*0.9</f>
        <v>5580</v>
      </c>
      <c r="L747" s="6">
        <f t="shared" ref="L747" si="1960">(K747+J747)/E747</f>
        <v>1.7000000000000004</v>
      </c>
      <c r="M747" s="6">
        <f t="shared" ref="M747" si="1961">L747*E747</f>
        <v>10540.000000000002</v>
      </c>
    </row>
    <row r="748" spans="1:13">
      <c r="A748" s="11">
        <v>43531</v>
      </c>
      <c r="B748" s="3" t="s">
        <v>138</v>
      </c>
      <c r="C748" s="12" t="s">
        <v>18</v>
      </c>
      <c r="D748" s="12">
        <v>470</v>
      </c>
      <c r="E748" s="13">
        <v>1300</v>
      </c>
      <c r="F748" s="3" t="s">
        <v>13</v>
      </c>
      <c r="G748" s="14">
        <v>25.5</v>
      </c>
      <c r="H748" s="14">
        <v>28.95</v>
      </c>
      <c r="I748" s="14">
        <v>0</v>
      </c>
      <c r="J748" s="5">
        <f t="shared" ref="J748" si="1962">(IF(F748="SELL",G748-H748,IF(F748="BUY",H748-G748)))*E748</f>
        <v>4484.9999999999991</v>
      </c>
      <c r="K748" s="15">
        <v>0</v>
      </c>
      <c r="L748" s="6">
        <f t="shared" ref="L748" si="1963">(K748+J748)/E748</f>
        <v>3.4499999999999993</v>
      </c>
      <c r="M748" s="6">
        <f t="shared" ref="M748" si="1964">L748*E748</f>
        <v>4484.9999999999991</v>
      </c>
    </row>
    <row r="749" spans="1:13">
      <c r="A749" s="11">
        <v>43521</v>
      </c>
      <c r="B749" s="3" t="s">
        <v>159</v>
      </c>
      <c r="C749" s="12" t="s">
        <v>19</v>
      </c>
      <c r="D749" s="12">
        <v>155</v>
      </c>
      <c r="E749" s="13">
        <v>2850</v>
      </c>
      <c r="F749" s="3" t="s">
        <v>13</v>
      </c>
      <c r="G749" s="14">
        <v>3.2</v>
      </c>
      <c r="H749" s="14">
        <v>5</v>
      </c>
      <c r="I749" s="14">
        <v>7</v>
      </c>
      <c r="J749" s="5">
        <f t="shared" ref="J749:J750" si="1965">(IF(F749="SELL",G749-H749,IF(F749="BUY",H749-G749)))*E749</f>
        <v>5129.9999999999991</v>
      </c>
      <c r="K749" s="15">
        <f>E749*2</f>
        <v>5700</v>
      </c>
      <c r="L749" s="6">
        <f t="shared" ref="L749:L750" si="1966">(K749+J749)/E749</f>
        <v>3.8</v>
      </c>
      <c r="M749" s="6">
        <f t="shared" ref="M749:M750" si="1967">L749*E749</f>
        <v>10830</v>
      </c>
    </row>
    <row r="750" spans="1:13">
      <c r="A750" s="11">
        <v>43521</v>
      </c>
      <c r="B750" s="3" t="s">
        <v>128</v>
      </c>
      <c r="C750" s="12" t="s">
        <v>18</v>
      </c>
      <c r="D750" s="12">
        <v>380</v>
      </c>
      <c r="E750" s="13">
        <v>1500</v>
      </c>
      <c r="F750" s="3" t="s">
        <v>13</v>
      </c>
      <c r="G750" s="14">
        <v>10</v>
      </c>
      <c r="H750" s="14">
        <v>8</v>
      </c>
      <c r="I750" s="14">
        <v>0</v>
      </c>
      <c r="J750" s="5">
        <f t="shared" si="1965"/>
        <v>-3000</v>
      </c>
      <c r="K750" s="15">
        <v>0</v>
      </c>
      <c r="L750" s="6">
        <f t="shared" si="1966"/>
        <v>-2</v>
      </c>
      <c r="M750" s="6">
        <f t="shared" si="1967"/>
        <v>-3000</v>
      </c>
    </row>
    <row r="751" spans="1:13">
      <c r="A751" s="11">
        <v>43518</v>
      </c>
      <c r="B751" s="3" t="s">
        <v>156</v>
      </c>
      <c r="C751" s="12" t="s">
        <v>19</v>
      </c>
      <c r="D751" s="12">
        <v>125</v>
      </c>
      <c r="E751" s="13">
        <v>3200</v>
      </c>
      <c r="F751" s="3" t="s">
        <v>13</v>
      </c>
      <c r="G751" s="14">
        <v>3</v>
      </c>
      <c r="H751" s="14">
        <v>4.5</v>
      </c>
      <c r="I751" s="14">
        <v>6</v>
      </c>
      <c r="J751" s="5">
        <f t="shared" ref="J751" si="1968">(IF(F751="SELL",G751-H751,IF(F751="BUY",H751-G751)))*E751</f>
        <v>4800</v>
      </c>
      <c r="K751" s="15">
        <f>E751*1.5</f>
        <v>4800</v>
      </c>
      <c r="L751" s="6">
        <f t="shared" ref="L751" si="1969">(K751+J751)/E751</f>
        <v>3</v>
      </c>
      <c r="M751" s="6">
        <f t="shared" ref="M751" si="1970">L751*E751</f>
        <v>9600</v>
      </c>
    </row>
    <row r="752" spans="1:13">
      <c r="A752" s="11">
        <v>43517</v>
      </c>
      <c r="B752" s="3" t="s">
        <v>141</v>
      </c>
      <c r="C752" s="12" t="s">
        <v>19</v>
      </c>
      <c r="D752" s="12">
        <v>355</v>
      </c>
      <c r="E752" s="13">
        <v>2750</v>
      </c>
      <c r="F752" s="3" t="s">
        <v>13</v>
      </c>
      <c r="G752" s="14">
        <v>4.5</v>
      </c>
      <c r="H752" s="14">
        <v>0</v>
      </c>
      <c r="I752" s="14">
        <v>0</v>
      </c>
      <c r="J752" s="5">
        <v>0</v>
      </c>
      <c r="K752" s="15">
        <v>0</v>
      </c>
      <c r="L752" s="6">
        <f t="shared" ref="L752" si="1971">(K752+J752)/E752</f>
        <v>0</v>
      </c>
      <c r="M752" s="6">
        <f t="shared" ref="M752" si="1972">L752*E752</f>
        <v>0</v>
      </c>
    </row>
    <row r="753" spans="1:13">
      <c r="A753" s="11">
        <v>43515</v>
      </c>
      <c r="B753" s="3" t="s">
        <v>141</v>
      </c>
      <c r="C753" s="12" t="s">
        <v>19</v>
      </c>
      <c r="D753" s="12">
        <v>350</v>
      </c>
      <c r="E753" s="13">
        <v>2750</v>
      </c>
      <c r="F753" s="3" t="s">
        <v>13</v>
      </c>
      <c r="G753" s="14">
        <v>5.5</v>
      </c>
      <c r="H753" s="14">
        <v>7</v>
      </c>
      <c r="I753" s="14">
        <v>0</v>
      </c>
      <c r="J753" s="5">
        <f t="shared" ref="J753" si="1973">(IF(F753="SELL",G753-H753,IF(F753="BUY",H753-G753)))*E753</f>
        <v>4125</v>
      </c>
      <c r="K753" s="15">
        <v>0</v>
      </c>
      <c r="L753" s="6">
        <f t="shared" ref="L753" si="1974">(K753+J753)/E753</f>
        <v>1.5</v>
      </c>
      <c r="M753" s="6">
        <f t="shared" ref="M753" si="1975">L753*E753</f>
        <v>4125</v>
      </c>
    </row>
    <row r="754" spans="1:13">
      <c r="A754" s="11">
        <v>43514</v>
      </c>
      <c r="B754" s="3" t="s">
        <v>85</v>
      </c>
      <c r="C754" s="12" t="s">
        <v>19</v>
      </c>
      <c r="D754" s="12">
        <v>47</v>
      </c>
      <c r="E754" s="13">
        <v>12000</v>
      </c>
      <c r="F754" s="3" t="s">
        <v>13</v>
      </c>
      <c r="G754" s="14">
        <v>1</v>
      </c>
      <c r="H754" s="14">
        <v>0</v>
      </c>
      <c r="I754" s="14">
        <v>0</v>
      </c>
      <c r="J754" s="5">
        <v>0</v>
      </c>
      <c r="K754" s="15">
        <v>0</v>
      </c>
      <c r="L754" s="6">
        <f t="shared" ref="L754" si="1976">(K754+J754)/E754</f>
        <v>0</v>
      </c>
      <c r="M754" s="6">
        <f t="shared" ref="M754" si="1977">L754*E754</f>
        <v>0</v>
      </c>
    </row>
    <row r="755" spans="1:13">
      <c r="A755" s="11">
        <v>43511</v>
      </c>
      <c r="B755" s="3" t="s">
        <v>157</v>
      </c>
      <c r="C755" s="12" t="s">
        <v>18</v>
      </c>
      <c r="D755" s="12">
        <v>185</v>
      </c>
      <c r="E755" s="13">
        <v>3500</v>
      </c>
      <c r="F755" s="3" t="s">
        <v>13</v>
      </c>
      <c r="G755" s="14">
        <v>4.8</v>
      </c>
      <c r="H755" s="14">
        <v>6</v>
      </c>
      <c r="I755" s="14">
        <v>0</v>
      </c>
      <c r="J755" s="5">
        <f t="shared" ref="J755" si="1978">(IF(F755="SELL",G755-H755,IF(F755="BUY",H755-G755)))*E755</f>
        <v>4200.0000000000009</v>
      </c>
      <c r="K755" s="15">
        <v>0</v>
      </c>
      <c r="L755" s="6">
        <f t="shared" ref="L755" si="1979">(K755+J755)/E755</f>
        <v>1.2000000000000002</v>
      </c>
      <c r="M755" s="6">
        <f t="shared" ref="M755" si="1980">L755*E755</f>
        <v>4200.0000000000009</v>
      </c>
    </row>
    <row r="756" spans="1:13">
      <c r="A756" s="11">
        <v>43511</v>
      </c>
      <c r="B756" s="3" t="s">
        <v>158</v>
      </c>
      <c r="C756" s="12" t="s">
        <v>18</v>
      </c>
      <c r="D756" s="12">
        <v>470</v>
      </c>
      <c r="E756" s="13">
        <v>1061</v>
      </c>
      <c r="F756" s="3" t="s">
        <v>13</v>
      </c>
      <c r="G756" s="14">
        <v>11</v>
      </c>
      <c r="H756" s="14">
        <v>15</v>
      </c>
      <c r="I756" s="14">
        <v>0</v>
      </c>
      <c r="J756" s="5">
        <f t="shared" ref="J756:J758" si="1981">(IF(F756="SELL",G756-H756,IF(F756="BUY",H756-G756)))*E756</f>
        <v>4244</v>
      </c>
      <c r="K756" s="15">
        <v>0</v>
      </c>
      <c r="L756" s="6">
        <f t="shared" ref="L756:L759" si="1982">(K756+J756)/E756</f>
        <v>4</v>
      </c>
      <c r="M756" s="6">
        <f t="shared" ref="M756:M759" si="1983">L756*E756</f>
        <v>4244</v>
      </c>
    </row>
    <row r="757" spans="1:13">
      <c r="A757" s="11">
        <v>43510</v>
      </c>
      <c r="B757" s="3" t="s">
        <v>156</v>
      </c>
      <c r="C757" s="12" t="s">
        <v>19</v>
      </c>
      <c r="D757" s="12">
        <v>125</v>
      </c>
      <c r="E757" s="13">
        <v>3200</v>
      </c>
      <c r="F757" s="3" t="s">
        <v>13</v>
      </c>
      <c r="G757" s="14">
        <v>3.5</v>
      </c>
      <c r="H757" s="14">
        <v>4.5</v>
      </c>
      <c r="I757" s="14">
        <v>0</v>
      </c>
      <c r="J757" s="5">
        <f t="shared" si="1981"/>
        <v>3200</v>
      </c>
      <c r="K757" s="15">
        <v>0</v>
      </c>
      <c r="L757" s="6">
        <f t="shared" si="1982"/>
        <v>1</v>
      </c>
      <c r="M757" s="6">
        <f t="shared" si="1983"/>
        <v>3200</v>
      </c>
    </row>
    <row r="758" spans="1:13">
      <c r="A758" s="11">
        <v>43510</v>
      </c>
      <c r="B758" s="3" t="s">
        <v>155</v>
      </c>
      <c r="C758" s="12" t="s">
        <v>19</v>
      </c>
      <c r="D758" s="12">
        <v>215</v>
      </c>
      <c r="E758" s="13">
        <v>1750</v>
      </c>
      <c r="F758" s="3" t="s">
        <v>13</v>
      </c>
      <c r="G758" s="14">
        <v>7</v>
      </c>
      <c r="H758" s="14">
        <v>10</v>
      </c>
      <c r="I758" s="14">
        <v>13</v>
      </c>
      <c r="J758" s="5">
        <f t="shared" si="1981"/>
        <v>5250</v>
      </c>
      <c r="K758" s="15">
        <f>E758*3</f>
        <v>5250</v>
      </c>
      <c r="L758" s="6">
        <f t="shared" si="1982"/>
        <v>6</v>
      </c>
      <c r="M758" s="6">
        <f t="shared" si="1983"/>
        <v>10500</v>
      </c>
    </row>
    <row r="759" spans="1:13">
      <c r="A759" s="11">
        <v>43509</v>
      </c>
      <c r="B759" s="3" t="s">
        <v>131</v>
      </c>
      <c r="C759" s="12" t="s">
        <v>19</v>
      </c>
      <c r="D759" s="12">
        <v>115</v>
      </c>
      <c r="E759" s="13">
        <v>4100</v>
      </c>
      <c r="F759" s="3" t="s">
        <v>13</v>
      </c>
      <c r="G759" s="14">
        <v>3.5</v>
      </c>
      <c r="H759" s="14">
        <v>0</v>
      </c>
      <c r="I759" s="14">
        <v>0</v>
      </c>
      <c r="J759" s="5">
        <v>0</v>
      </c>
      <c r="K759" s="15">
        <v>0</v>
      </c>
      <c r="L759" s="6">
        <f t="shared" si="1982"/>
        <v>0</v>
      </c>
      <c r="M759" s="6">
        <f t="shared" si="1983"/>
        <v>0</v>
      </c>
    </row>
    <row r="760" spans="1:13">
      <c r="A760" s="11">
        <v>43508</v>
      </c>
      <c r="B760" s="3" t="s">
        <v>138</v>
      </c>
      <c r="C760" s="12" t="s">
        <v>19</v>
      </c>
      <c r="D760" s="12">
        <v>410</v>
      </c>
      <c r="E760" s="13">
        <v>1300</v>
      </c>
      <c r="F760" s="3" t="s">
        <v>13</v>
      </c>
      <c r="G760" s="14">
        <v>20</v>
      </c>
      <c r="H760" s="14">
        <v>21</v>
      </c>
      <c r="I760" s="14">
        <v>0</v>
      </c>
      <c r="J760" s="5">
        <f t="shared" ref="J760" si="1984">(IF(F760="SELL",G760-H760,IF(F760="BUY",H760-G760)))*E760</f>
        <v>1300</v>
      </c>
      <c r="K760" s="15">
        <v>0</v>
      </c>
      <c r="L760" s="6">
        <f t="shared" ref="L760" si="1985">(K760+J760)/E760</f>
        <v>1</v>
      </c>
      <c r="M760" s="6">
        <f t="shared" ref="M760" si="1986">L760*E760</f>
        <v>1300</v>
      </c>
    </row>
    <row r="761" spans="1:13">
      <c r="A761" s="11">
        <v>43507</v>
      </c>
      <c r="B761" s="3" t="s">
        <v>154</v>
      </c>
      <c r="C761" s="12" t="s">
        <v>18</v>
      </c>
      <c r="D761" s="12">
        <v>100</v>
      </c>
      <c r="E761" s="13">
        <v>6200</v>
      </c>
      <c r="F761" s="3" t="s">
        <v>13</v>
      </c>
      <c r="G761" s="14">
        <v>4.5</v>
      </c>
      <c r="H761" s="14">
        <v>5.5</v>
      </c>
      <c r="I761" s="14">
        <v>0</v>
      </c>
      <c r="J761" s="5">
        <f t="shared" ref="J761" si="1987">(IF(F761="SELL",G761-H761,IF(F761="BUY",H761-G761)))*E761</f>
        <v>6200</v>
      </c>
      <c r="K761" s="15">
        <v>0</v>
      </c>
      <c r="L761" s="6">
        <f t="shared" ref="L761" si="1988">(K761+J761)/E761</f>
        <v>1</v>
      </c>
      <c r="M761" s="6">
        <f t="shared" ref="M761" si="1989">L761*E761</f>
        <v>6200</v>
      </c>
    </row>
    <row r="762" spans="1:13">
      <c r="A762" s="11">
        <v>43504</v>
      </c>
      <c r="B762" s="3" t="s">
        <v>138</v>
      </c>
      <c r="C762" s="12" t="s">
        <v>18</v>
      </c>
      <c r="D762" s="12">
        <v>400</v>
      </c>
      <c r="E762" s="13">
        <v>1300</v>
      </c>
      <c r="F762" s="3" t="s">
        <v>13</v>
      </c>
      <c r="G762" s="14">
        <v>22</v>
      </c>
      <c r="H762" s="14">
        <v>0</v>
      </c>
      <c r="I762" s="14">
        <v>0</v>
      </c>
      <c r="J762" s="5">
        <v>0</v>
      </c>
      <c r="K762" s="15">
        <v>0</v>
      </c>
      <c r="L762" s="6">
        <f t="shared" ref="L762" si="1990">(K762+J762)/E762</f>
        <v>0</v>
      </c>
      <c r="M762" s="6">
        <f t="shared" ref="M762" si="1991">L762*E762</f>
        <v>0</v>
      </c>
    </row>
    <row r="763" spans="1:13">
      <c r="A763" s="11">
        <v>43503</v>
      </c>
      <c r="B763" s="3" t="s">
        <v>84</v>
      </c>
      <c r="C763" s="12" t="s">
        <v>19</v>
      </c>
      <c r="D763" s="12">
        <v>34</v>
      </c>
      <c r="E763" s="13">
        <v>12000</v>
      </c>
      <c r="F763" s="3" t="s">
        <v>13</v>
      </c>
      <c r="G763" s="14">
        <v>1</v>
      </c>
      <c r="H763" s="14">
        <v>0</v>
      </c>
      <c r="I763" s="14">
        <v>0</v>
      </c>
      <c r="J763" s="5">
        <v>0</v>
      </c>
      <c r="K763" s="15">
        <v>0</v>
      </c>
      <c r="L763" s="6">
        <f t="shared" ref="L763" si="1992">(K763+J763)/E763</f>
        <v>0</v>
      </c>
      <c r="M763" s="6">
        <f t="shared" ref="M763" si="1993">L763*E763</f>
        <v>0</v>
      </c>
    </row>
    <row r="764" spans="1:13">
      <c r="A764" s="11">
        <v>43497</v>
      </c>
      <c r="B764" s="3" t="s">
        <v>153</v>
      </c>
      <c r="C764" s="12" t="s">
        <v>19</v>
      </c>
      <c r="D764" s="12">
        <v>300</v>
      </c>
      <c r="E764" s="13">
        <v>3000</v>
      </c>
      <c r="F764" s="3" t="s">
        <v>13</v>
      </c>
      <c r="G764" s="14">
        <v>12.5</v>
      </c>
      <c r="H764" s="14">
        <v>14</v>
      </c>
      <c r="I764" s="14">
        <v>0</v>
      </c>
      <c r="J764" s="5">
        <f t="shared" ref="J764" si="1994">(IF(F764="SELL",G764-H764,IF(F764="BUY",H764-G764)))*E764</f>
        <v>4500</v>
      </c>
      <c r="K764" s="15">
        <v>0</v>
      </c>
      <c r="L764" s="6">
        <f t="shared" ref="L764" si="1995">(K764+J764)/E764</f>
        <v>1.5</v>
      </c>
      <c r="M764" s="6">
        <f t="shared" ref="M764" si="1996">L764*E764</f>
        <v>4500</v>
      </c>
    </row>
    <row r="765" spans="1:13">
      <c r="A765" s="11">
        <v>43473</v>
      </c>
      <c r="B765" s="3" t="s">
        <v>118</v>
      </c>
      <c r="C765" s="12" t="s">
        <v>19</v>
      </c>
      <c r="D765" s="12">
        <v>940</v>
      </c>
      <c r="E765" s="13">
        <v>700</v>
      </c>
      <c r="F765" s="3" t="s">
        <v>13</v>
      </c>
      <c r="G765" s="14">
        <v>40</v>
      </c>
      <c r="H765" s="14">
        <v>0</v>
      </c>
      <c r="I765" s="14">
        <v>0</v>
      </c>
      <c r="J765" s="5">
        <v>0</v>
      </c>
      <c r="K765" s="15">
        <v>0</v>
      </c>
      <c r="L765" s="6">
        <f t="shared" ref="L765" si="1997">(K765+J765)/E765</f>
        <v>0</v>
      </c>
      <c r="M765" s="6">
        <f t="shared" ref="M765" si="1998">L765*E765</f>
        <v>0</v>
      </c>
    </row>
    <row r="766" spans="1:13">
      <c r="A766" s="11">
        <v>43466</v>
      </c>
      <c r="B766" s="3" t="s">
        <v>122</v>
      </c>
      <c r="C766" s="12" t="s">
        <v>19</v>
      </c>
      <c r="D766" s="12">
        <v>360</v>
      </c>
      <c r="E766" s="13">
        <v>1800</v>
      </c>
      <c r="F766" s="3" t="s">
        <v>13</v>
      </c>
      <c r="G766" s="14">
        <v>12.5</v>
      </c>
      <c r="H766" s="14">
        <v>14</v>
      </c>
      <c r="I766" s="14">
        <v>0</v>
      </c>
      <c r="J766" s="5">
        <f t="shared" ref="J766:J767" si="1999">(IF(F766="SELL",G766-H766,IF(F766="BUY",H766-G766)))*E766</f>
        <v>2700</v>
      </c>
      <c r="K766" s="15">
        <v>0</v>
      </c>
      <c r="L766" s="6">
        <f t="shared" ref="L766:L767" si="2000">(K766+J766)/E766</f>
        <v>1.5</v>
      </c>
      <c r="M766" s="6">
        <f t="shared" ref="M766:M767" si="2001">L766*E766</f>
        <v>2700</v>
      </c>
    </row>
    <row r="767" spans="1:13">
      <c r="A767" s="11">
        <v>43465</v>
      </c>
      <c r="B767" s="3" t="s">
        <v>152</v>
      </c>
      <c r="C767" s="12" t="s">
        <v>19</v>
      </c>
      <c r="D767" s="12">
        <v>165</v>
      </c>
      <c r="E767" s="13">
        <v>2250</v>
      </c>
      <c r="F767" s="3" t="s">
        <v>13</v>
      </c>
      <c r="G767" s="14">
        <v>8.6999999999999993</v>
      </c>
      <c r="H767" s="14">
        <v>9.1999999999999993</v>
      </c>
      <c r="I767" s="14">
        <v>0</v>
      </c>
      <c r="J767" s="5">
        <f t="shared" si="1999"/>
        <v>1125</v>
      </c>
      <c r="K767" s="15">
        <v>0</v>
      </c>
      <c r="L767" s="6">
        <f t="shared" si="2000"/>
        <v>0.5</v>
      </c>
      <c r="M767" s="6">
        <f t="shared" si="2001"/>
        <v>1125</v>
      </c>
    </row>
    <row r="768" spans="1:13">
      <c r="A768" s="11">
        <v>43462</v>
      </c>
      <c r="B768" s="3" t="s">
        <v>22</v>
      </c>
      <c r="C768" s="12" t="s">
        <v>19</v>
      </c>
      <c r="D768" s="12">
        <v>1520</v>
      </c>
      <c r="E768" s="13">
        <v>400</v>
      </c>
      <c r="F768" s="3" t="s">
        <v>13</v>
      </c>
      <c r="G768" s="14">
        <v>35</v>
      </c>
      <c r="H768" s="14">
        <v>39</v>
      </c>
      <c r="I768" s="14">
        <v>0</v>
      </c>
      <c r="J768" s="5">
        <f t="shared" ref="J768:J771" si="2002">(IF(F768="SELL",G768-H768,IF(F768="BUY",H768-G768)))*E768</f>
        <v>1600</v>
      </c>
      <c r="K768" s="15">
        <v>0</v>
      </c>
      <c r="L768" s="6">
        <f t="shared" ref="L768:L771" si="2003">(K768+J768)/E768</f>
        <v>4</v>
      </c>
      <c r="M768" s="6">
        <f t="shared" ref="M768:M771" si="2004">L768*E768</f>
        <v>1600</v>
      </c>
    </row>
    <row r="769" spans="1:13">
      <c r="A769" s="11">
        <v>43461</v>
      </c>
      <c r="B769" s="3" t="s">
        <v>151</v>
      </c>
      <c r="C769" s="12" t="s">
        <v>19</v>
      </c>
      <c r="D769" s="12">
        <v>1120</v>
      </c>
      <c r="E769" s="13">
        <v>550</v>
      </c>
      <c r="F769" s="3" t="s">
        <v>13</v>
      </c>
      <c r="G769" s="14">
        <v>9</v>
      </c>
      <c r="H769" s="14">
        <v>4</v>
      </c>
      <c r="I769" s="14">
        <v>0</v>
      </c>
      <c r="J769" s="5">
        <f t="shared" si="2002"/>
        <v>-2750</v>
      </c>
      <c r="K769" s="15">
        <v>0</v>
      </c>
      <c r="L769" s="6">
        <f t="shared" si="2003"/>
        <v>-5</v>
      </c>
      <c r="M769" s="6">
        <f t="shared" si="2004"/>
        <v>-2750</v>
      </c>
    </row>
    <row r="770" spans="1:13">
      <c r="A770" s="11">
        <v>43460</v>
      </c>
      <c r="B770" s="3" t="s">
        <v>150</v>
      </c>
      <c r="C770" s="12" t="s">
        <v>19</v>
      </c>
      <c r="D770" s="12">
        <v>880</v>
      </c>
      <c r="E770" s="13">
        <v>750</v>
      </c>
      <c r="F770" s="3" t="s">
        <v>13</v>
      </c>
      <c r="G770" s="14">
        <v>13</v>
      </c>
      <c r="H770" s="14">
        <v>14.5</v>
      </c>
      <c r="I770" s="14">
        <v>0</v>
      </c>
      <c r="J770" s="5">
        <f t="shared" si="2002"/>
        <v>1125</v>
      </c>
      <c r="K770" s="15">
        <v>0</v>
      </c>
      <c r="L770" s="6">
        <f t="shared" si="2003"/>
        <v>1.5</v>
      </c>
      <c r="M770" s="6">
        <f t="shared" si="2004"/>
        <v>1125</v>
      </c>
    </row>
    <row r="771" spans="1:13">
      <c r="A771" s="11">
        <v>43460</v>
      </c>
      <c r="B771" s="3" t="s">
        <v>149</v>
      </c>
      <c r="C771" s="12" t="s">
        <v>19</v>
      </c>
      <c r="D771" s="12">
        <v>420</v>
      </c>
      <c r="E771" s="13">
        <v>1250</v>
      </c>
      <c r="F771" s="3" t="s">
        <v>13</v>
      </c>
      <c r="G771" s="14">
        <v>6</v>
      </c>
      <c r="H771" s="14">
        <v>4</v>
      </c>
      <c r="I771" s="14">
        <v>0</v>
      </c>
      <c r="J771" s="5">
        <f t="shared" si="2002"/>
        <v>-2500</v>
      </c>
      <c r="K771" s="15">
        <v>0</v>
      </c>
      <c r="L771" s="6">
        <f t="shared" si="2003"/>
        <v>-2</v>
      </c>
      <c r="M771" s="6">
        <f t="shared" si="2004"/>
        <v>-2500</v>
      </c>
    </row>
    <row r="772" spans="1:13">
      <c r="A772" s="11">
        <v>43458</v>
      </c>
      <c r="B772" s="3" t="s">
        <v>148</v>
      </c>
      <c r="C772" s="12" t="s">
        <v>19</v>
      </c>
      <c r="D772" s="12">
        <v>110</v>
      </c>
      <c r="E772" s="13">
        <v>6000</v>
      </c>
      <c r="F772" s="3" t="s">
        <v>13</v>
      </c>
      <c r="G772" s="14">
        <v>3.75</v>
      </c>
      <c r="H772" s="14">
        <v>4.2</v>
      </c>
      <c r="I772" s="14">
        <v>0</v>
      </c>
      <c r="J772" s="5">
        <f t="shared" ref="J772:J777" si="2005">(IF(F772="SELL",G772-H772,IF(F772="BUY",H772-G772)))*E772</f>
        <v>2700.0000000000009</v>
      </c>
      <c r="K772" s="15">
        <v>0</v>
      </c>
      <c r="L772" s="6">
        <f t="shared" ref="L772:L777" si="2006">(K772+J772)/E772</f>
        <v>0.45000000000000018</v>
      </c>
      <c r="M772" s="6">
        <f t="shared" ref="M772:M777" si="2007">L772*E772</f>
        <v>2700.0000000000009</v>
      </c>
    </row>
    <row r="773" spans="1:13">
      <c r="A773" s="11">
        <v>43453</v>
      </c>
      <c r="B773" s="3" t="s">
        <v>147</v>
      </c>
      <c r="C773" s="12" t="s">
        <v>19</v>
      </c>
      <c r="D773" s="12">
        <v>230</v>
      </c>
      <c r="E773" s="13">
        <v>2500</v>
      </c>
      <c r="F773" s="3" t="s">
        <v>13</v>
      </c>
      <c r="G773" s="14">
        <v>3.25</v>
      </c>
      <c r="H773" s="14">
        <v>4</v>
      </c>
      <c r="I773" s="14">
        <v>0</v>
      </c>
      <c r="J773" s="5">
        <f t="shared" si="2005"/>
        <v>1875</v>
      </c>
      <c r="K773" s="15">
        <v>0</v>
      </c>
      <c r="L773" s="6">
        <f t="shared" si="2006"/>
        <v>0.75</v>
      </c>
      <c r="M773" s="6">
        <f t="shared" si="2007"/>
        <v>1875</v>
      </c>
    </row>
    <row r="774" spans="1:13">
      <c r="A774" s="11">
        <v>43451</v>
      </c>
      <c r="B774" s="3" t="s">
        <v>146</v>
      </c>
      <c r="C774" s="12" t="s">
        <v>19</v>
      </c>
      <c r="D774" s="12">
        <v>840</v>
      </c>
      <c r="E774" s="13">
        <v>700</v>
      </c>
      <c r="F774" s="3" t="s">
        <v>13</v>
      </c>
      <c r="G774" s="14">
        <v>16.5</v>
      </c>
      <c r="H774" s="14">
        <v>19</v>
      </c>
      <c r="I774" s="14">
        <v>23</v>
      </c>
      <c r="J774" s="5">
        <f t="shared" si="2005"/>
        <v>1750</v>
      </c>
      <c r="K774" s="15">
        <f>700*4</f>
        <v>2800</v>
      </c>
      <c r="L774" s="6">
        <f t="shared" si="2006"/>
        <v>6.5</v>
      </c>
      <c r="M774" s="6">
        <f t="shared" si="2007"/>
        <v>4550</v>
      </c>
    </row>
    <row r="775" spans="1:13">
      <c r="A775" s="11">
        <v>43448</v>
      </c>
      <c r="B775" s="3" t="s">
        <v>56</v>
      </c>
      <c r="C775" s="12" t="s">
        <v>19</v>
      </c>
      <c r="D775" s="12">
        <v>320</v>
      </c>
      <c r="E775" s="13">
        <v>1700</v>
      </c>
      <c r="F775" s="3" t="s">
        <v>13</v>
      </c>
      <c r="G775" s="14">
        <v>11</v>
      </c>
      <c r="H775" s="14">
        <v>7</v>
      </c>
      <c r="I775" s="14">
        <v>0</v>
      </c>
      <c r="J775" s="5">
        <f t="shared" si="2005"/>
        <v>-6800</v>
      </c>
      <c r="K775" s="15">
        <v>0</v>
      </c>
      <c r="L775" s="6">
        <f t="shared" si="2006"/>
        <v>-4</v>
      </c>
      <c r="M775" s="6">
        <f t="shared" si="2007"/>
        <v>-6800</v>
      </c>
    </row>
    <row r="776" spans="1:13">
      <c r="A776" s="11">
        <v>43444</v>
      </c>
      <c r="B776" s="3" t="s">
        <v>69</v>
      </c>
      <c r="C776" s="12" t="s">
        <v>19</v>
      </c>
      <c r="D776" s="12">
        <v>320</v>
      </c>
      <c r="E776" s="13">
        <v>2200</v>
      </c>
      <c r="F776" s="3" t="s">
        <v>13</v>
      </c>
      <c r="G776" s="14">
        <v>23</v>
      </c>
      <c r="H776" s="14">
        <v>0</v>
      </c>
      <c r="I776" s="14">
        <v>0</v>
      </c>
      <c r="J776" s="5">
        <v>0</v>
      </c>
      <c r="K776" s="15">
        <v>0</v>
      </c>
      <c r="L776" s="6">
        <f t="shared" si="2006"/>
        <v>0</v>
      </c>
      <c r="M776" s="6">
        <f t="shared" si="2007"/>
        <v>0</v>
      </c>
    </row>
    <row r="777" spans="1:13">
      <c r="A777" s="11">
        <v>43440</v>
      </c>
      <c r="B777" s="3" t="s">
        <v>145</v>
      </c>
      <c r="C777" s="12" t="s">
        <v>19</v>
      </c>
      <c r="D777" s="12">
        <v>650</v>
      </c>
      <c r="E777" s="13">
        <v>1250</v>
      </c>
      <c r="F777" s="3" t="s">
        <v>13</v>
      </c>
      <c r="G777" s="14">
        <v>21.5</v>
      </c>
      <c r="H777" s="14">
        <v>24</v>
      </c>
      <c r="I777" s="14">
        <v>0</v>
      </c>
      <c r="J777" s="5">
        <f t="shared" si="2005"/>
        <v>3125</v>
      </c>
      <c r="K777" s="15">
        <v>0</v>
      </c>
      <c r="L777" s="6">
        <f t="shared" si="2006"/>
        <v>2.5</v>
      </c>
      <c r="M777" s="6">
        <f t="shared" si="2007"/>
        <v>3125</v>
      </c>
    </row>
    <row r="778" spans="1:13">
      <c r="A778" s="11">
        <v>43418</v>
      </c>
      <c r="B778" s="3" t="s">
        <v>23</v>
      </c>
      <c r="C778" s="12" t="s">
        <v>19</v>
      </c>
      <c r="D778" s="12">
        <v>620</v>
      </c>
      <c r="E778" s="13">
        <v>1000</v>
      </c>
      <c r="F778" s="3" t="s">
        <v>13</v>
      </c>
      <c r="G778" s="14">
        <v>23</v>
      </c>
      <c r="H778" s="14">
        <v>26</v>
      </c>
      <c r="I778" s="14">
        <v>0</v>
      </c>
      <c r="J778" s="5">
        <f t="shared" ref="J778" si="2008">(IF(F778="SELL",G778-H778,IF(F778="BUY",H778-G778)))*E778</f>
        <v>3000</v>
      </c>
      <c r="K778" s="15">
        <v>0</v>
      </c>
      <c r="L778" s="6">
        <f t="shared" ref="L778" si="2009">(K778+J778)/E778</f>
        <v>3</v>
      </c>
      <c r="M778" s="6">
        <f t="shared" ref="M778" si="2010">L778*E778</f>
        <v>3000</v>
      </c>
    </row>
    <row r="779" spans="1:13">
      <c r="A779" s="11">
        <v>43403</v>
      </c>
      <c r="B779" s="3" t="s">
        <v>144</v>
      </c>
      <c r="C779" s="12" t="s">
        <v>19</v>
      </c>
      <c r="D779" s="12">
        <v>820</v>
      </c>
      <c r="E779" s="13">
        <v>750</v>
      </c>
      <c r="F779" s="3" t="s">
        <v>13</v>
      </c>
      <c r="G779" s="14">
        <v>27.5</v>
      </c>
      <c r="H779" s="14">
        <v>30.5</v>
      </c>
      <c r="I779" s="14">
        <v>0</v>
      </c>
      <c r="J779" s="5">
        <f t="shared" ref="J779" si="2011">(IF(F779="SELL",G779-H779,IF(F779="BUY",H779-G779)))*E779</f>
        <v>2250</v>
      </c>
      <c r="K779" s="15">
        <v>0</v>
      </c>
      <c r="L779" s="6">
        <f t="shared" ref="L779" si="2012">(K779+J779)/E779</f>
        <v>3</v>
      </c>
      <c r="M779" s="6">
        <f t="shared" ref="M779" si="2013">L779*E779</f>
        <v>2250</v>
      </c>
    </row>
    <row r="780" spans="1:13">
      <c r="A780" s="11">
        <v>43397</v>
      </c>
      <c r="B780" s="3" t="s">
        <v>143</v>
      </c>
      <c r="C780" s="12" t="s">
        <v>18</v>
      </c>
      <c r="D780" s="12">
        <v>170</v>
      </c>
      <c r="E780" s="13">
        <v>1500</v>
      </c>
      <c r="F780" s="3" t="s">
        <v>13</v>
      </c>
      <c r="G780" s="14">
        <v>2.6</v>
      </c>
      <c r="H780" s="14">
        <v>1.8</v>
      </c>
      <c r="I780" s="14">
        <v>0</v>
      </c>
      <c r="J780" s="5">
        <f t="shared" ref="J780" si="2014">(IF(F780="SELL",G780-H780,IF(F780="BUY",H780-G780)))*E780</f>
        <v>-1200</v>
      </c>
      <c r="K780" s="15">
        <v>0</v>
      </c>
      <c r="L780" s="6">
        <f t="shared" ref="L780" si="2015">(K780+J780)/E780</f>
        <v>-0.8</v>
      </c>
      <c r="M780" s="6">
        <f t="shared" ref="M780" si="2016">L780*E780</f>
        <v>-1200</v>
      </c>
    </row>
    <row r="781" spans="1:13">
      <c r="A781" s="11">
        <v>43397</v>
      </c>
      <c r="B781" s="3" t="s">
        <v>142</v>
      </c>
      <c r="C781" s="12" t="s">
        <v>19</v>
      </c>
      <c r="D781" s="12">
        <v>310</v>
      </c>
      <c r="E781" s="13">
        <v>1700</v>
      </c>
      <c r="F781" s="3" t="s">
        <v>13</v>
      </c>
      <c r="G781" s="14">
        <v>2.15</v>
      </c>
      <c r="H781" s="14">
        <v>3.3</v>
      </c>
      <c r="I781" s="14">
        <v>0</v>
      </c>
      <c r="J781" s="5">
        <f t="shared" ref="J781" si="2017">(IF(F781="SELL",G781-H781,IF(F781="BUY",H781-G781)))*E781</f>
        <v>1954.9999999999998</v>
      </c>
      <c r="K781" s="15">
        <v>0</v>
      </c>
      <c r="L781" s="6">
        <f t="shared" ref="L781" si="2018">(K781+J781)/E781</f>
        <v>1.1499999999999999</v>
      </c>
      <c r="M781" s="6">
        <f t="shared" ref="M781" si="2019">L781*E781</f>
        <v>1954.9999999999998</v>
      </c>
    </row>
    <row r="782" spans="1:13">
      <c r="A782" s="11">
        <v>43397</v>
      </c>
      <c r="B782" s="3" t="s">
        <v>135</v>
      </c>
      <c r="C782" s="12" t="s">
        <v>18</v>
      </c>
      <c r="D782" s="12">
        <v>560</v>
      </c>
      <c r="E782" s="13">
        <v>1200</v>
      </c>
      <c r="F782" s="3" t="s">
        <v>13</v>
      </c>
      <c r="G782" s="14">
        <v>5.75</v>
      </c>
      <c r="H782" s="14">
        <v>7</v>
      </c>
      <c r="I782" s="14">
        <v>0</v>
      </c>
      <c r="J782" s="5">
        <f t="shared" ref="J782" si="2020">(IF(F782="SELL",G782-H782,IF(F782="BUY",H782-G782)))*E782</f>
        <v>1500</v>
      </c>
      <c r="K782" s="15">
        <v>0</v>
      </c>
      <c r="L782" s="6">
        <f t="shared" ref="L782" si="2021">(K782+J782)/E782</f>
        <v>1.25</v>
      </c>
      <c r="M782" s="6">
        <f t="shared" ref="M782" si="2022">L782*E782</f>
        <v>1500</v>
      </c>
    </row>
    <row r="783" spans="1:13">
      <c r="A783" s="11">
        <v>43396</v>
      </c>
      <c r="B783" s="3" t="s">
        <v>135</v>
      </c>
      <c r="C783" s="12" t="s">
        <v>18</v>
      </c>
      <c r="D783" s="12">
        <v>560</v>
      </c>
      <c r="E783" s="13">
        <v>1200</v>
      </c>
      <c r="F783" s="3" t="s">
        <v>13</v>
      </c>
      <c r="G783" s="14">
        <v>9.25</v>
      </c>
      <c r="H783" s="14">
        <v>10.5</v>
      </c>
      <c r="I783" s="14">
        <v>12.25</v>
      </c>
      <c r="J783" s="5">
        <f t="shared" ref="J783" si="2023">(IF(F783="SELL",G783-H783,IF(F783="BUY",H783-G783)))*E783</f>
        <v>1500</v>
      </c>
      <c r="K783" s="15">
        <v>2100</v>
      </c>
      <c r="L783" s="6">
        <f t="shared" ref="L783" si="2024">(K783+J783)/E783</f>
        <v>3</v>
      </c>
      <c r="M783" s="6">
        <f t="shared" ref="M783" si="2025">L783*E783</f>
        <v>3600</v>
      </c>
    </row>
    <row r="784" spans="1:13">
      <c r="A784" s="11">
        <v>43395</v>
      </c>
      <c r="B784" s="3" t="s">
        <v>116</v>
      </c>
      <c r="C784" s="12" t="s">
        <v>19</v>
      </c>
      <c r="D784" s="12">
        <v>1680</v>
      </c>
      <c r="E784" s="13">
        <v>500</v>
      </c>
      <c r="F784" s="3" t="s">
        <v>13</v>
      </c>
      <c r="G784" s="14">
        <v>24.5</v>
      </c>
      <c r="H784" s="14">
        <v>16.5</v>
      </c>
      <c r="I784" s="14">
        <v>0</v>
      </c>
      <c r="J784" s="5">
        <f t="shared" ref="J784" si="2026">(IF(F784="SELL",G784-H784,IF(F784="BUY",H784-G784)))*E784</f>
        <v>-4000</v>
      </c>
      <c r="K784" s="15">
        <v>0</v>
      </c>
      <c r="L784" s="6">
        <f t="shared" ref="L784" si="2027">(K784+J784)/E784</f>
        <v>-8</v>
      </c>
      <c r="M784" s="6">
        <f t="shared" ref="M784" si="2028">L784*E784</f>
        <v>-4000</v>
      </c>
    </row>
    <row r="785" spans="1:13">
      <c r="A785" s="11">
        <v>43395</v>
      </c>
      <c r="B785" s="3" t="s">
        <v>141</v>
      </c>
      <c r="C785" s="12" t="s">
        <v>19</v>
      </c>
      <c r="D785" s="12">
        <v>330</v>
      </c>
      <c r="E785" s="13">
        <v>2750</v>
      </c>
      <c r="F785" s="3" t="s">
        <v>13</v>
      </c>
      <c r="G785" s="14">
        <v>4.4000000000000004</v>
      </c>
      <c r="H785" s="14">
        <v>5.8</v>
      </c>
      <c r="I785" s="14">
        <v>0</v>
      </c>
      <c r="J785" s="5">
        <f t="shared" ref="J785" si="2029">(IF(F785="SELL",G785-H785,IF(F785="BUY",H785-G785)))*E785</f>
        <v>3849.9999999999986</v>
      </c>
      <c r="K785" s="15">
        <v>0</v>
      </c>
      <c r="L785" s="6">
        <f t="shared" ref="L785" si="2030">(K785+J785)/E785</f>
        <v>1.3999999999999995</v>
      </c>
      <c r="M785" s="6">
        <f t="shared" ref="M785:M786" si="2031">L785*E785</f>
        <v>3849.9999999999986</v>
      </c>
    </row>
    <row r="786" spans="1:13">
      <c r="A786" s="11">
        <v>43392</v>
      </c>
      <c r="B786" s="3" t="s">
        <v>139</v>
      </c>
      <c r="C786" s="12" t="s">
        <v>18</v>
      </c>
      <c r="D786" s="12">
        <v>680</v>
      </c>
      <c r="E786" s="13">
        <v>1200</v>
      </c>
      <c r="F786" s="3" t="s">
        <v>13</v>
      </c>
      <c r="G786" s="14">
        <v>15</v>
      </c>
      <c r="H786" s="14">
        <v>17</v>
      </c>
      <c r="I786" s="14">
        <v>0</v>
      </c>
      <c r="J786" s="5">
        <f t="shared" ref="J786" si="2032">(IF(F786="SELL",G786-H786,IF(F786="BUY",H786-G786)))*E786</f>
        <v>2400</v>
      </c>
      <c r="K786" s="15">
        <v>0</v>
      </c>
      <c r="L786" s="6">
        <f t="shared" ref="L786" si="2033">(K786+J786)/E786</f>
        <v>2</v>
      </c>
      <c r="M786" s="6">
        <f t="shared" si="2031"/>
        <v>2400</v>
      </c>
    </row>
    <row r="787" spans="1:13">
      <c r="A787" s="11">
        <v>43390</v>
      </c>
      <c r="B787" s="3" t="s">
        <v>134</v>
      </c>
      <c r="C787" s="12" t="s">
        <v>18</v>
      </c>
      <c r="D787" s="12">
        <v>590</v>
      </c>
      <c r="E787" s="13">
        <v>1000</v>
      </c>
      <c r="F787" s="3" t="s">
        <v>13</v>
      </c>
      <c r="G787" s="14">
        <v>18.25</v>
      </c>
      <c r="H787" s="14">
        <v>20</v>
      </c>
      <c r="I787" s="14">
        <v>22</v>
      </c>
      <c r="J787" s="5">
        <f t="shared" ref="J787" si="2034">(IF(F787="SELL",G787-H787,IF(F787="BUY",H787-G787)))*E787</f>
        <v>1750</v>
      </c>
      <c r="K787" s="15">
        <v>1750</v>
      </c>
      <c r="L787" s="6">
        <f t="shared" ref="L787" si="2035">(K787+J787)/E787</f>
        <v>3.5</v>
      </c>
      <c r="M787" s="6">
        <f t="shared" ref="M787" si="2036">L787*E787</f>
        <v>3500</v>
      </c>
    </row>
    <row r="788" spans="1:13">
      <c r="A788" s="11">
        <v>43390</v>
      </c>
      <c r="B788" s="3" t="s">
        <v>135</v>
      </c>
      <c r="C788" s="12" t="s">
        <v>18</v>
      </c>
      <c r="D788" s="12">
        <v>580</v>
      </c>
      <c r="E788" s="13">
        <v>1200</v>
      </c>
      <c r="F788" s="3" t="s">
        <v>13</v>
      </c>
      <c r="G788" s="14">
        <v>11.75</v>
      </c>
      <c r="H788" s="14">
        <v>13</v>
      </c>
      <c r="I788" s="14">
        <v>14.5</v>
      </c>
      <c r="J788" s="5">
        <f t="shared" ref="J788:J802" si="2037">(IF(F788="SELL",G788-H788,IF(F788="BUY",H788-G788)))*E788</f>
        <v>1500</v>
      </c>
      <c r="K788" s="15">
        <v>1800</v>
      </c>
      <c r="L788" s="6">
        <f t="shared" ref="L788:L802" si="2038">(K788+J788)/E788</f>
        <v>2.75</v>
      </c>
      <c r="M788" s="6">
        <f t="shared" ref="M788:M802" si="2039">L788*E788</f>
        <v>3300</v>
      </c>
    </row>
    <row r="789" spans="1:13">
      <c r="A789" s="11">
        <v>43389</v>
      </c>
      <c r="B789" s="3" t="s">
        <v>136</v>
      </c>
      <c r="C789" s="12" t="s">
        <v>19</v>
      </c>
      <c r="D789" s="12">
        <v>580</v>
      </c>
      <c r="E789" s="13">
        <v>1061</v>
      </c>
      <c r="F789" s="3" t="s">
        <v>13</v>
      </c>
      <c r="G789" s="14">
        <v>16.45</v>
      </c>
      <c r="H789" s="14">
        <v>17.649999999999999</v>
      </c>
      <c r="I789" s="14">
        <v>0</v>
      </c>
      <c r="J789" s="5">
        <f t="shared" si="2037"/>
        <v>1273.1999999999991</v>
      </c>
      <c r="K789" s="15">
        <v>0</v>
      </c>
      <c r="L789" s="6">
        <f t="shared" si="2038"/>
        <v>1.1999999999999993</v>
      </c>
      <c r="M789" s="6">
        <f t="shared" si="2039"/>
        <v>1273.1999999999991</v>
      </c>
    </row>
    <row r="790" spans="1:13">
      <c r="A790" s="11">
        <v>43389</v>
      </c>
      <c r="B790" s="3" t="s">
        <v>136</v>
      </c>
      <c r="C790" s="12" t="s">
        <v>19</v>
      </c>
      <c r="D790" s="12">
        <v>580</v>
      </c>
      <c r="E790" s="13">
        <v>1061</v>
      </c>
      <c r="F790" s="3" t="s">
        <v>13</v>
      </c>
      <c r="G790" s="14">
        <v>16.45</v>
      </c>
      <c r="H790" s="14">
        <v>17.649999999999999</v>
      </c>
      <c r="I790" s="14">
        <v>0</v>
      </c>
      <c r="J790" s="5">
        <f t="shared" si="2037"/>
        <v>1273.1999999999991</v>
      </c>
      <c r="K790" s="15">
        <v>0</v>
      </c>
      <c r="L790" s="6">
        <f t="shared" si="2038"/>
        <v>1.1999999999999993</v>
      </c>
      <c r="M790" s="6">
        <f t="shared" si="2039"/>
        <v>1273.1999999999991</v>
      </c>
    </row>
    <row r="791" spans="1:13">
      <c r="A791" s="11">
        <v>43389</v>
      </c>
      <c r="B791" s="3" t="s">
        <v>137</v>
      </c>
      <c r="C791" s="12" t="s">
        <v>19</v>
      </c>
      <c r="D791" s="12">
        <v>600</v>
      </c>
      <c r="E791" s="13">
        <v>1100</v>
      </c>
      <c r="F791" s="3" t="s">
        <v>13</v>
      </c>
      <c r="G791" s="14">
        <v>19</v>
      </c>
      <c r="H791" s="14">
        <v>16</v>
      </c>
      <c r="I791" s="14">
        <v>0</v>
      </c>
      <c r="J791" s="5">
        <f t="shared" si="2037"/>
        <v>-3300</v>
      </c>
      <c r="K791" s="15">
        <v>0</v>
      </c>
      <c r="L791" s="6">
        <f t="shared" si="2038"/>
        <v>-3</v>
      </c>
      <c r="M791" s="6">
        <f t="shared" si="2039"/>
        <v>-3300</v>
      </c>
    </row>
    <row r="792" spans="1:13">
      <c r="A792" s="11">
        <v>43385</v>
      </c>
      <c r="B792" s="3" t="s">
        <v>135</v>
      </c>
      <c r="C792" s="12" t="s">
        <v>19</v>
      </c>
      <c r="D792" s="12">
        <v>580</v>
      </c>
      <c r="E792" s="13">
        <v>1200</v>
      </c>
      <c r="F792" s="3" t="s">
        <v>13</v>
      </c>
      <c r="G792" s="14">
        <v>21.25</v>
      </c>
      <c r="H792" s="14">
        <v>22.75</v>
      </c>
      <c r="I792" s="14">
        <v>24</v>
      </c>
      <c r="J792" s="5">
        <f t="shared" si="2037"/>
        <v>1800</v>
      </c>
      <c r="K792" s="15">
        <v>1450</v>
      </c>
      <c r="L792" s="6">
        <f t="shared" si="2038"/>
        <v>2.7083333333333335</v>
      </c>
      <c r="M792" s="6">
        <f t="shared" si="2039"/>
        <v>3250</v>
      </c>
    </row>
    <row r="793" spans="1:13">
      <c r="A793" s="11">
        <v>43385</v>
      </c>
      <c r="B793" s="3" t="s">
        <v>46</v>
      </c>
      <c r="C793" s="12" t="s">
        <v>19</v>
      </c>
      <c r="D793" s="12">
        <v>260</v>
      </c>
      <c r="E793" s="13">
        <v>1500</v>
      </c>
      <c r="F793" s="3" t="s">
        <v>13</v>
      </c>
      <c r="G793" s="14">
        <v>14.15</v>
      </c>
      <c r="H793" s="14">
        <v>15.5</v>
      </c>
      <c r="I793" s="14">
        <v>17</v>
      </c>
      <c r="J793" s="5">
        <f t="shared" si="2037"/>
        <v>2024.9999999999995</v>
      </c>
      <c r="K793" s="15">
        <v>2250</v>
      </c>
      <c r="L793" s="6">
        <f t="shared" si="2038"/>
        <v>2.85</v>
      </c>
      <c r="M793" s="6">
        <f t="shared" si="2039"/>
        <v>4275</v>
      </c>
    </row>
    <row r="794" spans="1:13">
      <c r="A794" s="11">
        <v>43384</v>
      </c>
      <c r="B794" s="3" t="s">
        <v>27</v>
      </c>
      <c r="C794" s="12" t="s">
        <v>18</v>
      </c>
      <c r="D794" s="12">
        <v>760</v>
      </c>
      <c r="E794" s="13">
        <v>700</v>
      </c>
      <c r="F794" s="3" t="s">
        <v>13</v>
      </c>
      <c r="G794" s="14">
        <v>25.75</v>
      </c>
      <c r="H794" s="14">
        <v>27.25</v>
      </c>
      <c r="I794" s="14">
        <v>0</v>
      </c>
      <c r="J794" s="5">
        <f t="shared" si="2037"/>
        <v>1050</v>
      </c>
      <c r="K794" s="15">
        <v>0</v>
      </c>
      <c r="L794" s="6">
        <f t="shared" si="2038"/>
        <v>1.5</v>
      </c>
      <c r="M794" s="6">
        <f t="shared" si="2039"/>
        <v>1050</v>
      </c>
    </row>
    <row r="795" spans="1:13">
      <c r="A795" s="11">
        <v>43383</v>
      </c>
      <c r="B795" s="3" t="s">
        <v>138</v>
      </c>
      <c r="C795" s="12" t="s">
        <v>19</v>
      </c>
      <c r="D795" s="12">
        <v>460</v>
      </c>
      <c r="E795" s="13">
        <v>1300</v>
      </c>
      <c r="F795" s="3" t="s">
        <v>13</v>
      </c>
      <c r="G795" s="14">
        <v>14.25</v>
      </c>
      <c r="H795" s="14">
        <v>15.5</v>
      </c>
      <c r="I795" s="14">
        <v>17</v>
      </c>
      <c r="J795" s="5">
        <f t="shared" si="2037"/>
        <v>1625</v>
      </c>
      <c r="K795" s="15">
        <v>1950</v>
      </c>
      <c r="L795" s="6">
        <f t="shared" si="2038"/>
        <v>2.75</v>
      </c>
      <c r="M795" s="6">
        <f t="shared" si="2039"/>
        <v>3575</v>
      </c>
    </row>
    <row r="796" spans="1:13">
      <c r="A796" s="11">
        <v>43382</v>
      </c>
      <c r="B796" s="3" t="s">
        <v>58</v>
      </c>
      <c r="C796" s="12" t="s">
        <v>19</v>
      </c>
      <c r="D796" s="12">
        <v>1000</v>
      </c>
      <c r="E796" s="13">
        <v>500</v>
      </c>
      <c r="F796" s="3" t="s">
        <v>13</v>
      </c>
      <c r="G796" s="14">
        <v>37.15</v>
      </c>
      <c r="H796" s="14">
        <v>40.15</v>
      </c>
      <c r="I796" s="14">
        <v>0</v>
      </c>
      <c r="J796" s="5">
        <f t="shared" si="2037"/>
        <v>1500</v>
      </c>
      <c r="K796" s="15">
        <v>0</v>
      </c>
      <c r="L796" s="6">
        <f t="shared" si="2038"/>
        <v>3</v>
      </c>
      <c r="M796" s="6">
        <f t="shared" si="2039"/>
        <v>1500</v>
      </c>
    </row>
    <row r="797" spans="1:13">
      <c r="A797" s="11">
        <v>43382</v>
      </c>
      <c r="B797" s="3" t="s">
        <v>116</v>
      </c>
      <c r="C797" s="12" t="s">
        <v>18</v>
      </c>
      <c r="D797" s="12">
        <v>1720</v>
      </c>
      <c r="E797" s="13">
        <v>500</v>
      </c>
      <c r="F797" s="3" t="s">
        <v>13</v>
      </c>
      <c r="G797" s="14">
        <v>44</v>
      </c>
      <c r="H797" s="14">
        <v>48.95</v>
      </c>
      <c r="I797" s="14">
        <v>0</v>
      </c>
      <c r="J797" s="5">
        <f t="shared" si="2037"/>
        <v>2475.0000000000014</v>
      </c>
      <c r="K797" s="15">
        <v>0</v>
      </c>
      <c r="L797" s="6">
        <f t="shared" si="2038"/>
        <v>4.9500000000000028</v>
      </c>
      <c r="M797" s="6">
        <f t="shared" si="2039"/>
        <v>2475.0000000000014</v>
      </c>
    </row>
    <row r="798" spans="1:13">
      <c r="A798" s="11">
        <v>43381</v>
      </c>
      <c r="B798" s="3" t="s">
        <v>139</v>
      </c>
      <c r="C798" s="12" t="s">
        <v>18</v>
      </c>
      <c r="D798" s="12">
        <v>700</v>
      </c>
      <c r="E798" s="13">
        <v>1200</v>
      </c>
      <c r="F798" s="3" t="s">
        <v>13</v>
      </c>
      <c r="G798" s="14">
        <v>22</v>
      </c>
      <c r="H798" s="14">
        <v>24</v>
      </c>
      <c r="I798" s="14">
        <v>26</v>
      </c>
      <c r="J798" s="5">
        <f t="shared" si="2037"/>
        <v>2400</v>
      </c>
      <c r="K798" s="15">
        <v>2400</v>
      </c>
      <c r="L798" s="6">
        <f t="shared" si="2038"/>
        <v>4</v>
      </c>
      <c r="M798" s="6">
        <f t="shared" si="2039"/>
        <v>4800</v>
      </c>
    </row>
    <row r="799" spans="1:13">
      <c r="A799" s="11">
        <v>43381</v>
      </c>
      <c r="B799" s="3" t="s">
        <v>46</v>
      </c>
      <c r="C799" s="12" t="s">
        <v>18</v>
      </c>
      <c r="D799" s="12">
        <v>220</v>
      </c>
      <c r="E799" s="13">
        <v>1500</v>
      </c>
      <c r="F799" s="3" t="s">
        <v>13</v>
      </c>
      <c r="G799" s="14">
        <v>17.5</v>
      </c>
      <c r="H799" s="14">
        <v>19</v>
      </c>
      <c r="I799" s="14">
        <v>21</v>
      </c>
      <c r="J799" s="5">
        <f t="shared" si="2037"/>
        <v>2250</v>
      </c>
      <c r="K799" s="15">
        <v>3000</v>
      </c>
      <c r="L799" s="6">
        <f t="shared" si="2038"/>
        <v>3.5</v>
      </c>
      <c r="M799" s="6">
        <f t="shared" si="2039"/>
        <v>5250</v>
      </c>
    </row>
    <row r="800" spans="1:13">
      <c r="A800" s="11">
        <v>43377</v>
      </c>
      <c r="B800" s="3" t="s">
        <v>30</v>
      </c>
      <c r="C800" s="12" t="s">
        <v>18</v>
      </c>
      <c r="D800" s="12">
        <v>390</v>
      </c>
      <c r="E800" s="13">
        <v>1800</v>
      </c>
      <c r="F800" s="3" t="s">
        <v>13</v>
      </c>
      <c r="G800" s="14">
        <v>13</v>
      </c>
      <c r="H800" s="14">
        <v>14</v>
      </c>
      <c r="I800" s="14">
        <v>0</v>
      </c>
      <c r="J800" s="5">
        <f t="shared" si="2037"/>
        <v>1800</v>
      </c>
      <c r="K800" s="15">
        <v>0</v>
      </c>
      <c r="L800" s="6">
        <f t="shared" si="2038"/>
        <v>1</v>
      </c>
      <c r="M800" s="6">
        <f t="shared" si="2039"/>
        <v>1800</v>
      </c>
    </row>
    <row r="801" spans="1:13">
      <c r="A801" s="11">
        <v>43376</v>
      </c>
      <c r="B801" s="3" t="s">
        <v>32</v>
      </c>
      <c r="C801" s="12" t="s">
        <v>18</v>
      </c>
      <c r="D801" s="12">
        <v>320</v>
      </c>
      <c r="E801" s="13">
        <v>2000</v>
      </c>
      <c r="F801" s="3" t="s">
        <v>13</v>
      </c>
      <c r="G801" s="14">
        <v>13.75</v>
      </c>
      <c r="H801" s="14">
        <v>15</v>
      </c>
      <c r="I801" s="14">
        <v>17</v>
      </c>
      <c r="J801" s="5">
        <f t="shared" si="2037"/>
        <v>2500</v>
      </c>
      <c r="K801" s="15">
        <v>4000</v>
      </c>
      <c r="L801" s="6">
        <f t="shared" si="2038"/>
        <v>3.25</v>
      </c>
      <c r="M801" s="6">
        <f t="shared" si="2039"/>
        <v>6500</v>
      </c>
    </row>
    <row r="802" spans="1:13">
      <c r="A802" s="11">
        <v>43374</v>
      </c>
      <c r="B802" s="3" t="s">
        <v>140</v>
      </c>
      <c r="C802" s="12" t="s">
        <v>18</v>
      </c>
      <c r="D802" s="12">
        <v>200</v>
      </c>
      <c r="E802" s="13">
        <v>3000</v>
      </c>
      <c r="F802" s="3" t="s">
        <v>13</v>
      </c>
      <c r="G802" s="14">
        <v>7.25</v>
      </c>
      <c r="H802" s="14">
        <v>8</v>
      </c>
      <c r="I802" s="14">
        <v>8.75</v>
      </c>
      <c r="J802" s="5">
        <f t="shared" si="2037"/>
        <v>2250</v>
      </c>
      <c r="K802" s="15">
        <v>2250</v>
      </c>
      <c r="L802" s="6">
        <f t="shared" si="2038"/>
        <v>1.5</v>
      </c>
      <c r="M802" s="6">
        <f t="shared" si="2039"/>
        <v>4500</v>
      </c>
    </row>
    <row r="803" spans="1:13">
      <c r="A803" s="9">
        <v>43371</v>
      </c>
      <c r="B803" s="2" t="s">
        <v>133</v>
      </c>
      <c r="C803" s="8" t="s">
        <v>18</v>
      </c>
      <c r="D803" s="1">
        <v>2000</v>
      </c>
      <c r="E803" s="2">
        <v>500</v>
      </c>
      <c r="F803" s="3" t="s">
        <v>13</v>
      </c>
      <c r="G803" s="4">
        <v>62</v>
      </c>
      <c r="H803" s="4">
        <v>66</v>
      </c>
      <c r="I803" s="4">
        <v>0</v>
      </c>
      <c r="J803" s="5">
        <f t="shared" ref="J803" si="2040">(IF(F803="SELL",G803-H803,IF(F803="BUY",H803-G803)))*E803</f>
        <v>2000</v>
      </c>
      <c r="K803" s="15">
        <v>0</v>
      </c>
      <c r="L803" s="6">
        <f t="shared" ref="L803" si="2041">(K803+J803)/E803</f>
        <v>4</v>
      </c>
      <c r="M803" s="6">
        <f t="shared" ref="M803" si="2042">L803*E803</f>
        <v>2000</v>
      </c>
    </row>
    <row r="804" spans="1:13">
      <c r="A804" s="9">
        <v>43369</v>
      </c>
      <c r="B804" s="2" t="s">
        <v>37</v>
      </c>
      <c r="C804" s="8" t="s">
        <v>19</v>
      </c>
      <c r="D804" s="1">
        <v>240</v>
      </c>
      <c r="E804" s="2">
        <v>1750</v>
      </c>
      <c r="F804" s="3" t="s">
        <v>13</v>
      </c>
      <c r="G804" s="4">
        <v>5</v>
      </c>
      <c r="H804" s="4">
        <v>5.75</v>
      </c>
      <c r="I804" s="4">
        <v>0</v>
      </c>
      <c r="J804" s="5">
        <f t="shared" ref="J804" si="2043">(IF(F804="SELL",G804-H804,IF(F804="BUY",H804-G804)))*E804</f>
        <v>1312.5</v>
      </c>
      <c r="K804" s="15">
        <v>0</v>
      </c>
      <c r="L804" s="6">
        <f t="shared" ref="L804" si="2044">(K804+J804)/E804</f>
        <v>0.75</v>
      </c>
      <c r="M804" s="6">
        <f t="shared" ref="M804" si="2045">L804*E804</f>
        <v>1312.5</v>
      </c>
    </row>
    <row r="805" spans="1:13">
      <c r="A805" s="9">
        <v>43364</v>
      </c>
      <c r="B805" s="2" t="s">
        <v>132</v>
      </c>
      <c r="C805" s="8" t="s">
        <v>18</v>
      </c>
      <c r="D805" s="1">
        <v>2400</v>
      </c>
      <c r="E805" s="2">
        <v>500</v>
      </c>
      <c r="F805" s="3" t="s">
        <v>13</v>
      </c>
      <c r="G805" s="4">
        <v>50</v>
      </c>
      <c r="H805" s="4">
        <v>60</v>
      </c>
      <c r="I805" s="4">
        <v>0</v>
      </c>
      <c r="J805" s="5">
        <f t="shared" ref="J805" si="2046">(IF(F805="SELL",G805-H805,IF(F805="BUY",H805-G805)))*E805</f>
        <v>5000</v>
      </c>
      <c r="K805" s="15">
        <v>0</v>
      </c>
      <c r="L805" s="6">
        <f t="shared" ref="L805" si="2047">(K805+J805)/E805</f>
        <v>10</v>
      </c>
      <c r="M805" s="6">
        <f t="shared" ref="M805" si="2048">L805*E805</f>
        <v>5000</v>
      </c>
    </row>
    <row r="806" spans="1:13">
      <c r="A806" s="9">
        <v>43355</v>
      </c>
      <c r="B806" s="2" t="s">
        <v>73</v>
      </c>
      <c r="C806" s="8" t="s">
        <v>19</v>
      </c>
      <c r="D806" s="1">
        <v>430</v>
      </c>
      <c r="E806" s="2">
        <v>1250</v>
      </c>
      <c r="F806" s="3" t="s">
        <v>13</v>
      </c>
      <c r="G806" s="4">
        <v>12.9</v>
      </c>
      <c r="H806" s="4">
        <v>13.9</v>
      </c>
      <c r="I806" s="4">
        <v>0</v>
      </c>
      <c r="J806" s="5">
        <f t="shared" ref="J806" si="2049">(IF(F806="SELL",G806-H806,IF(F806="BUY",H806-G806)))*E806</f>
        <v>1250</v>
      </c>
      <c r="K806" s="15">
        <v>0</v>
      </c>
      <c r="L806" s="6">
        <f t="shared" ref="L806" si="2050">(K806+J806)/E806</f>
        <v>1</v>
      </c>
      <c r="M806" s="6">
        <f t="shared" ref="M806" si="2051">L806*E806</f>
        <v>1250</v>
      </c>
    </row>
    <row r="807" spans="1:13">
      <c r="A807" s="9">
        <v>43349</v>
      </c>
      <c r="B807" s="2" t="s">
        <v>87</v>
      </c>
      <c r="C807" s="8" t="s">
        <v>19</v>
      </c>
      <c r="D807" s="1">
        <v>165</v>
      </c>
      <c r="E807" s="2">
        <v>4500</v>
      </c>
      <c r="F807" s="3" t="s">
        <v>13</v>
      </c>
      <c r="G807" s="4">
        <v>5.8</v>
      </c>
      <c r="H807" s="4">
        <v>6.2</v>
      </c>
      <c r="I807" s="4">
        <v>0</v>
      </c>
      <c r="J807" s="5">
        <f t="shared" ref="J807" si="2052">(IF(F807="SELL",G807-H807,IF(F807="BUY",H807-G807)))*E807</f>
        <v>1800.0000000000016</v>
      </c>
      <c r="K807" s="15">
        <v>0</v>
      </c>
      <c r="L807" s="6">
        <f t="shared" ref="L807" si="2053">(K807+J807)/E807</f>
        <v>0.40000000000000036</v>
      </c>
      <c r="M807" s="6">
        <f t="shared" ref="M807" si="2054">L807*E807</f>
        <v>1800.0000000000016</v>
      </c>
    </row>
    <row r="808" spans="1:13">
      <c r="A808" s="9">
        <v>43346</v>
      </c>
      <c r="B808" s="2" t="s">
        <v>131</v>
      </c>
      <c r="C808" s="8" t="s">
        <v>19</v>
      </c>
      <c r="D808" s="1">
        <v>130</v>
      </c>
      <c r="E808" s="2">
        <v>3500</v>
      </c>
      <c r="F808" s="3" t="s">
        <v>13</v>
      </c>
      <c r="G808" s="4">
        <v>5.5</v>
      </c>
      <c r="H808" s="4">
        <v>6.2</v>
      </c>
      <c r="I808" s="4">
        <v>0</v>
      </c>
      <c r="J808" s="5">
        <f t="shared" ref="J808" si="2055">(IF(F808="SELL",G808-H808,IF(F808="BUY",H808-G808)))*E808</f>
        <v>2450.0000000000005</v>
      </c>
      <c r="K808" s="15">
        <v>0</v>
      </c>
      <c r="L808" s="6">
        <f t="shared" ref="L808" si="2056">(K808+J808)/E808</f>
        <v>0.70000000000000018</v>
      </c>
      <c r="M808" s="6">
        <f t="shared" ref="M808" si="2057">L808*E808</f>
        <v>2450.0000000000005</v>
      </c>
    </row>
    <row r="809" spans="1:13">
      <c r="A809" s="9">
        <v>43346</v>
      </c>
      <c r="B809" s="2" t="s">
        <v>130</v>
      </c>
      <c r="C809" s="8" t="s">
        <v>19</v>
      </c>
      <c r="D809" s="1">
        <v>2800</v>
      </c>
      <c r="E809" s="2">
        <v>250</v>
      </c>
      <c r="F809" s="3" t="s">
        <v>13</v>
      </c>
      <c r="G809" s="4">
        <v>68.5</v>
      </c>
      <c r="H809" s="4">
        <v>75</v>
      </c>
      <c r="I809" s="4">
        <v>0</v>
      </c>
      <c r="J809" s="5">
        <f t="shared" ref="J809" si="2058">(IF(F809="SELL",G809-H809,IF(F809="BUY",H809-G809)))*E809</f>
        <v>1625</v>
      </c>
      <c r="K809" s="15">
        <v>0</v>
      </c>
      <c r="L809" s="6">
        <f t="shared" ref="L809" si="2059">(K809+J809)/E809</f>
        <v>6.5</v>
      </c>
      <c r="M809" s="6">
        <f t="shared" ref="M809" si="2060">L809*E809</f>
        <v>1625</v>
      </c>
    </row>
    <row r="810" spans="1:13">
      <c r="A810" s="9">
        <v>43343</v>
      </c>
      <c r="B810" s="2" t="s">
        <v>120</v>
      </c>
      <c r="C810" s="8" t="s">
        <v>19</v>
      </c>
      <c r="D810" s="1">
        <v>1400</v>
      </c>
      <c r="E810" s="2">
        <v>750</v>
      </c>
      <c r="F810" s="3" t="s">
        <v>13</v>
      </c>
      <c r="G810" s="4">
        <v>39.5</v>
      </c>
      <c r="H810" s="4">
        <v>44</v>
      </c>
      <c r="I810" s="4">
        <v>0</v>
      </c>
      <c r="J810" s="5">
        <f t="shared" ref="J810:J811" si="2061">(IF(F810="SELL",G810-H810,IF(F810="BUY",H810-G810)))*E810</f>
        <v>3375</v>
      </c>
      <c r="K810" s="15">
        <v>0</v>
      </c>
      <c r="L810" s="6">
        <f t="shared" ref="L810:L811" si="2062">(K810+J810)/E810</f>
        <v>4.5</v>
      </c>
      <c r="M810" s="6">
        <f t="shared" ref="M810:M811" si="2063">L810*E810</f>
        <v>3375</v>
      </c>
    </row>
    <row r="811" spans="1:13">
      <c r="A811" s="9">
        <v>43343</v>
      </c>
      <c r="B811" s="2" t="s">
        <v>129</v>
      </c>
      <c r="C811" s="8" t="s">
        <v>19</v>
      </c>
      <c r="D811" s="1">
        <v>2150</v>
      </c>
      <c r="E811" s="2">
        <v>1200</v>
      </c>
      <c r="F811" s="3" t="s">
        <v>13</v>
      </c>
      <c r="G811" s="4">
        <v>43.5</v>
      </c>
      <c r="H811" s="4">
        <v>46.5</v>
      </c>
      <c r="I811" s="4">
        <v>0</v>
      </c>
      <c r="J811" s="5">
        <f t="shared" si="2061"/>
        <v>3600</v>
      </c>
      <c r="K811" s="15">
        <v>0</v>
      </c>
      <c r="L811" s="6">
        <f t="shared" si="2062"/>
        <v>3</v>
      </c>
      <c r="M811" s="6">
        <f t="shared" si="2063"/>
        <v>3600</v>
      </c>
    </row>
    <row r="812" spans="1:13">
      <c r="A812" s="9">
        <v>43322</v>
      </c>
      <c r="B812" s="2" t="s">
        <v>128</v>
      </c>
      <c r="C812" s="8" t="s">
        <v>19</v>
      </c>
      <c r="D812" s="1">
        <v>640</v>
      </c>
      <c r="E812" s="2">
        <v>1500</v>
      </c>
      <c r="F812" s="3" t="s">
        <v>13</v>
      </c>
      <c r="G812" s="4">
        <v>17.350000000000001</v>
      </c>
      <c r="H812" s="4">
        <v>13</v>
      </c>
      <c r="I812" s="4">
        <v>0</v>
      </c>
      <c r="J812" s="5">
        <f t="shared" ref="J812" si="2064">(IF(F812="SELL",G812-H812,IF(F812="BUY",H812-G812)))*E812</f>
        <v>-6525.0000000000018</v>
      </c>
      <c r="K812" s="15">
        <v>0</v>
      </c>
      <c r="L812" s="6">
        <f t="shared" ref="L812" si="2065">(K812+J812)/E812</f>
        <v>-4.3500000000000014</v>
      </c>
      <c r="M812" s="6">
        <f t="shared" ref="M812" si="2066">L812*E812</f>
        <v>-6525.0000000000018</v>
      </c>
    </row>
    <row r="813" spans="1:13">
      <c r="A813" s="9">
        <v>43318</v>
      </c>
      <c r="B813" s="2" t="s">
        <v>127</v>
      </c>
      <c r="C813" s="8" t="s">
        <v>19</v>
      </c>
      <c r="D813" s="1">
        <v>75</v>
      </c>
      <c r="E813" s="2">
        <v>7000</v>
      </c>
      <c r="F813" s="3" t="s">
        <v>13</v>
      </c>
      <c r="G813" s="4">
        <v>4.8499999999999996</v>
      </c>
      <c r="H813" s="4">
        <v>5.3</v>
      </c>
      <c r="I813" s="4">
        <v>0</v>
      </c>
      <c r="J813" s="5">
        <f t="shared" ref="J813" si="2067">(IF(F813="SELL",G813-H813,IF(F813="BUY",H813-G813)))*E813</f>
        <v>3150.0000000000014</v>
      </c>
      <c r="K813" s="15">
        <v>0</v>
      </c>
      <c r="L813" s="6">
        <f t="shared" ref="L813" si="2068">(K813+J813)/E813</f>
        <v>0.45000000000000018</v>
      </c>
      <c r="M813" s="6">
        <f t="shared" ref="M813" si="2069">L813*E813</f>
        <v>3150.0000000000014</v>
      </c>
    </row>
    <row r="814" spans="1:13">
      <c r="A814" s="9">
        <v>43312</v>
      </c>
      <c r="B814" s="2" t="s">
        <v>124</v>
      </c>
      <c r="C814" s="8" t="s">
        <v>19</v>
      </c>
      <c r="D814" s="1">
        <v>2150</v>
      </c>
      <c r="E814" s="2">
        <v>250</v>
      </c>
      <c r="F814" s="3" t="s">
        <v>13</v>
      </c>
      <c r="G814" s="4">
        <v>70</v>
      </c>
      <c r="H814" s="4">
        <v>77</v>
      </c>
      <c r="I814" s="4">
        <v>0</v>
      </c>
      <c r="J814" s="5">
        <f t="shared" ref="J814" si="2070">(IF(F814="SELL",G814-H814,IF(F814="BUY",H814-G814)))*E814</f>
        <v>1750</v>
      </c>
      <c r="K814" s="15">
        <v>0</v>
      </c>
      <c r="L814" s="6">
        <f t="shared" ref="L814" si="2071">(K814+J814)/E814</f>
        <v>7</v>
      </c>
      <c r="M814" s="6">
        <f t="shared" ref="M814" si="2072">L814*E814</f>
        <v>1750</v>
      </c>
    </row>
    <row r="815" spans="1:13">
      <c r="A815" s="9">
        <v>43308</v>
      </c>
      <c r="B815" s="2" t="s">
        <v>126</v>
      </c>
      <c r="C815" s="8" t="s">
        <v>19</v>
      </c>
      <c r="D815" s="1">
        <v>3250</v>
      </c>
      <c r="E815" s="2">
        <v>200</v>
      </c>
      <c r="F815" s="3" t="s">
        <v>13</v>
      </c>
      <c r="G815" s="4">
        <v>77.099999999999994</v>
      </c>
      <c r="H815" s="4">
        <v>84</v>
      </c>
      <c r="I815" s="4">
        <v>0</v>
      </c>
      <c r="J815" s="5">
        <f t="shared" ref="J815" si="2073">(IF(F815="SELL",G815-H815,IF(F815="BUY",H815-G815)))*E815</f>
        <v>1380.0000000000011</v>
      </c>
      <c r="K815" s="15">
        <v>0</v>
      </c>
      <c r="L815" s="6">
        <f t="shared" ref="L815" si="2074">(K815+J815)/E815</f>
        <v>6.9000000000000057</v>
      </c>
      <c r="M815" s="6">
        <f t="shared" ref="M815" si="2075">L815*E815</f>
        <v>1380.0000000000011</v>
      </c>
    </row>
    <row r="816" spans="1:13">
      <c r="A816" s="9">
        <v>43308</v>
      </c>
      <c r="B816" s="2" t="s">
        <v>125</v>
      </c>
      <c r="C816" s="8" t="s">
        <v>19</v>
      </c>
      <c r="D816" s="1">
        <v>950</v>
      </c>
      <c r="E816" s="2">
        <v>550</v>
      </c>
      <c r="F816" s="3" t="s">
        <v>13</v>
      </c>
      <c r="G816" s="4">
        <v>46</v>
      </c>
      <c r="H816" s="4">
        <v>52</v>
      </c>
      <c r="I816" s="4">
        <v>0</v>
      </c>
      <c r="J816" s="5">
        <f t="shared" ref="J816" si="2076">(IF(F816="SELL",G816-H816,IF(F816="BUY",H816-G816)))*E816</f>
        <v>3300</v>
      </c>
      <c r="K816" s="15">
        <v>0</v>
      </c>
      <c r="L816" s="6">
        <f t="shared" ref="L816" si="2077">(K816+J816)/E816</f>
        <v>6</v>
      </c>
      <c r="M816" s="6">
        <f t="shared" ref="M816" si="2078">L816*E816</f>
        <v>3300</v>
      </c>
    </row>
    <row r="817" spans="1:13">
      <c r="A817" s="9">
        <v>43307</v>
      </c>
      <c r="B817" s="2" t="s">
        <v>124</v>
      </c>
      <c r="C817" s="8" t="s">
        <v>19</v>
      </c>
      <c r="D817" s="1">
        <v>2100</v>
      </c>
      <c r="E817" s="2">
        <v>250</v>
      </c>
      <c r="F817" s="3" t="s">
        <v>13</v>
      </c>
      <c r="G817" s="4">
        <v>18</v>
      </c>
      <c r="H817" s="4">
        <v>23</v>
      </c>
      <c r="I817" s="4">
        <v>35</v>
      </c>
      <c r="J817" s="5">
        <f t="shared" ref="J817:J818" si="2079">(IF(F817="SELL",G817-H817,IF(F817="BUY",H817-G817)))*E817</f>
        <v>1250</v>
      </c>
      <c r="K817" s="15">
        <f t="shared" ref="K817" si="2080">(IF(F817="SELL",IF(I817="",0,H817-I817),IF(F817="BUY",IF(I817="",0,I817-H817))))*E817</f>
        <v>3000</v>
      </c>
      <c r="L817" s="6">
        <f t="shared" ref="L817:L818" si="2081">(K817+J817)/E817</f>
        <v>17</v>
      </c>
      <c r="M817" s="6">
        <f t="shared" ref="M817:M818" si="2082">L817*E817</f>
        <v>4250</v>
      </c>
    </row>
    <row r="818" spans="1:13">
      <c r="A818" s="9">
        <v>43304</v>
      </c>
      <c r="B818" s="2" t="s">
        <v>123</v>
      </c>
      <c r="C818" s="8" t="s">
        <v>19</v>
      </c>
      <c r="D818" s="1">
        <v>350</v>
      </c>
      <c r="E818" s="2">
        <v>1500</v>
      </c>
      <c r="F818" s="3" t="s">
        <v>13</v>
      </c>
      <c r="G818" s="4">
        <v>10.5</v>
      </c>
      <c r="H818" s="4">
        <v>13.5</v>
      </c>
      <c r="I818" s="4">
        <v>0</v>
      </c>
      <c r="J818" s="5">
        <f t="shared" si="2079"/>
        <v>4500</v>
      </c>
      <c r="K818" s="15">
        <v>0</v>
      </c>
      <c r="L818" s="6">
        <f t="shared" si="2081"/>
        <v>3</v>
      </c>
      <c r="M818" s="6">
        <f t="shared" si="2082"/>
        <v>4500</v>
      </c>
    </row>
    <row r="819" spans="1:13">
      <c r="A819" s="9">
        <v>43297</v>
      </c>
      <c r="B819" s="2" t="s">
        <v>122</v>
      </c>
      <c r="C819" s="8" t="s">
        <v>19</v>
      </c>
      <c r="D819" s="1">
        <v>390</v>
      </c>
      <c r="E819" s="2">
        <v>1800</v>
      </c>
      <c r="F819" s="3" t="s">
        <v>13</v>
      </c>
      <c r="G819" s="4">
        <v>11.5</v>
      </c>
      <c r="H819" s="4">
        <v>8</v>
      </c>
      <c r="I819" s="4">
        <v>0</v>
      </c>
      <c r="J819" s="5">
        <f t="shared" ref="J819" si="2083">(IF(F819="SELL",G819-H819,IF(F819="BUY",H819-G819)))*E819</f>
        <v>-6300</v>
      </c>
      <c r="K819" s="15">
        <v>0</v>
      </c>
      <c r="L819" s="6">
        <f t="shared" ref="L819" si="2084">(K819+J819)/E819</f>
        <v>-3.5</v>
      </c>
      <c r="M819" s="6">
        <f t="shared" ref="M819" si="2085">L819*E819</f>
        <v>-6300</v>
      </c>
    </row>
    <row r="820" spans="1:13">
      <c r="A820" s="9">
        <v>43293</v>
      </c>
      <c r="B820" s="2" t="s">
        <v>119</v>
      </c>
      <c r="C820" s="8" t="s">
        <v>19</v>
      </c>
      <c r="D820" s="1">
        <v>320</v>
      </c>
      <c r="E820" s="2">
        <v>3000</v>
      </c>
      <c r="F820" s="3" t="s">
        <v>13</v>
      </c>
      <c r="G820" s="4">
        <v>8.25</v>
      </c>
      <c r="H820" s="4">
        <v>9</v>
      </c>
      <c r="I820" s="4">
        <v>0</v>
      </c>
      <c r="J820" s="5">
        <f t="shared" ref="J820:J821" si="2086">(IF(F820="SELL",G820-H820,IF(F820="BUY",H820-G820)))*E820</f>
        <v>2250</v>
      </c>
      <c r="K820" s="15">
        <v>0</v>
      </c>
      <c r="L820" s="6">
        <f t="shared" ref="L820:L821" si="2087">(K820+J820)/E820</f>
        <v>0.75</v>
      </c>
      <c r="M820" s="6">
        <f t="shared" ref="M820:M821" si="2088">L820*E820</f>
        <v>2250</v>
      </c>
    </row>
    <row r="821" spans="1:13">
      <c r="A821" s="9">
        <v>43287</v>
      </c>
      <c r="B821" s="2" t="s">
        <v>118</v>
      </c>
      <c r="C821" s="8" t="s">
        <v>19</v>
      </c>
      <c r="D821" s="1">
        <v>850</v>
      </c>
      <c r="E821" s="2">
        <v>500</v>
      </c>
      <c r="F821" s="3" t="s">
        <v>13</v>
      </c>
      <c r="G821" s="4">
        <v>33</v>
      </c>
      <c r="H821" s="4">
        <v>37</v>
      </c>
      <c r="I821" s="4">
        <v>0</v>
      </c>
      <c r="J821" s="5">
        <f t="shared" si="2086"/>
        <v>2000</v>
      </c>
      <c r="K821" s="15">
        <v>0</v>
      </c>
      <c r="L821" s="6">
        <f t="shared" si="2087"/>
        <v>4</v>
      </c>
      <c r="M821" s="6">
        <f t="shared" si="2088"/>
        <v>2000</v>
      </c>
    </row>
    <row r="822" spans="1:13">
      <c r="A822" s="9">
        <v>43287</v>
      </c>
      <c r="B822" s="2" t="s">
        <v>121</v>
      </c>
      <c r="C822" s="8" t="s">
        <v>18</v>
      </c>
      <c r="D822" s="1">
        <v>1375</v>
      </c>
      <c r="E822" s="2">
        <v>500</v>
      </c>
      <c r="F822" s="3" t="s">
        <v>13</v>
      </c>
      <c r="G822" s="4">
        <v>39.200000000000003</v>
      </c>
      <c r="H822" s="4">
        <v>44</v>
      </c>
      <c r="I822" s="10">
        <v>50</v>
      </c>
      <c r="J822" s="5">
        <f t="shared" ref="J822" si="2089">(IF(F822="SELL",G822-H822,IF(F822="BUY",H822-G822)))*E822</f>
        <v>2399.9999999999986</v>
      </c>
      <c r="K822" s="15">
        <f t="shared" ref="K822" si="2090">(IF(F822="SELL",IF(I822="",0,H822-I822),IF(F822="BUY",IF(I822="",0,I822-H822))))*E822</f>
        <v>3000</v>
      </c>
      <c r="L822" s="6">
        <f t="shared" ref="L822" si="2091">(K822+J822)/E822</f>
        <v>10.799999999999997</v>
      </c>
      <c r="M822" s="6">
        <f t="shared" ref="M822" si="2092">L822*E822</f>
        <v>5399.9999999999982</v>
      </c>
    </row>
    <row r="823" spans="1:13">
      <c r="A823" s="9">
        <v>43286</v>
      </c>
      <c r="B823" s="2" t="s">
        <v>82</v>
      </c>
      <c r="C823" s="8" t="s">
        <v>18</v>
      </c>
      <c r="D823" s="1">
        <v>1340</v>
      </c>
      <c r="E823" s="2">
        <v>800</v>
      </c>
      <c r="F823" s="3" t="s">
        <v>13</v>
      </c>
      <c r="G823" s="4">
        <v>38</v>
      </c>
      <c r="H823" s="4">
        <v>42</v>
      </c>
      <c r="I823" s="4">
        <v>0</v>
      </c>
      <c r="J823" s="5">
        <f t="shared" ref="J823" si="2093">(IF(F823="SELL",G823-H823,IF(F823="BUY",H823-G823)))*E823</f>
        <v>3200</v>
      </c>
      <c r="K823" s="15">
        <v>0</v>
      </c>
      <c r="L823" s="6">
        <f t="shared" ref="L823" si="2094">(K823+J823)/E823</f>
        <v>4</v>
      </c>
      <c r="M823" s="6">
        <f t="shared" ref="M823" si="2095">L823*E823</f>
        <v>3200</v>
      </c>
    </row>
    <row r="824" spans="1:13">
      <c r="A824" s="9">
        <v>43285</v>
      </c>
      <c r="B824" s="2" t="s">
        <v>120</v>
      </c>
      <c r="C824" s="8" t="s">
        <v>19</v>
      </c>
      <c r="D824" s="1">
        <v>1150</v>
      </c>
      <c r="E824" s="2">
        <v>750</v>
      </c>
      <c r="F824" s="3" t="s">
        <v>13</v>
      </c>
      <c r="G824" s="4">
        <v>34</v>
      </c>
      <c r="H824" s="4">
        <v>37</v>
      </c>
      <c r="I824" s="4">
        <v>0</v>
      </c>
      <c r="J824" s="5">
        <f t="shared" ref="J824" si="2096">(IF(F824="SELL",G824-H824,IF(F824="BUY",H824-G824)))*E824</f>
        <v>2250</v>
      </c>
      <c r="K824" s="15">
        <v>0</v>
      </c>
      <c r="L824" s="6">
        <f t="shared" ref="L824" si="2097">(K824+J824)/E824</f>
        <v>3</v>
      </c>
      <c r="M824" s="6">
        <f t="shared" ref="M824" si="2098">L824*E824</f>
        <v>2250</v>
      </c>
    </row>
    <row r="825" spans="1:13">
      <c r="A825" s="9">
        <v>43265</v>
      </c>
      <c r="B825" s="2" t="s">
        <v>119</v>
      </c>
      <c r="C825" s="8" t="s">
        <v>18</v>
      </c>
      <c r="D825" s="1">
        <v>340</v>
      </c>
      <c r="E825" s="2">
        <v>3000</v>
      </c>
      <c r="F825" s="3" t="s">
        <v>13</v>
      </c>
      <c r="G825" s="4">
        <v>8.5</v>
      </c>
      <c r="H825" s="4">
        <v>9.5</v>
      </c>
      <c r="I825" s="4">
        <v>0</v>
      </c>
      <c r="J825" s="5">
        <f t="shared" ref="J825" si="2099">(IF(F825="SELL",G825-H825,IF(F825="BUY",H825-G825)))*E825</f>
        <v>3000</v>
      </c>
      <c r="K825" s="15">
        <v>0</v>
      </c>
      <c r="L825" s="6">
        <f t="shared" ref="L825" si="2100">(K825+J825)/E825</f>
        <v>1</v>
      </c>
      <c r="M825" s="6">
        <f t="shared" ref="M825" si="2101">L825*E825</f>
        <v>3000</v>
      </c>
    </row>
    <row r="826" spans="1:13">
      <c r="A826" s="9">
        <v>43259</v>
      </c>
      <c r="B826" s="2" t="s">
        <v>118</v>
      </c>
      <c r="C826" s="8" t="s">
        <v>19</v>
      </c>
      <c r="D826" s="1">
        <v>950</v>
      </c>
      <c r="E826" s="2">
        <v>500</v>
      </c>
      <c r="F826" s="3" t="s">
        <v>13</v>
      </c>
      <c r="G826" s="4">
        <v>32</v>
      </c>
      <c r="H826" s="4">
        <v>25</v>
      </c>
      <c r="I826" s="4">
        <v>0</v>
      </c>
      <c r="J826" s="5">
        <f t="shared" ref="J826" si="2102">(IF(F826="SELL",G826-H826,IF(F826="BUY",H826-G826)))*E826</f>
        <v>-3500</v>
      </c>
      <c r="K826" s="15">
        <v>0</v>
      </c>
      <c r="L826" s="6">
        <f t="shared" ref="L826" si="2103">(K826+J826)/E826</f>
        <v>-7</v>
      </c>
      <c r="M826" s="6">
        <f t="shared" ref="M826" si="2104">L826*E826</f>
        <v>-3500</v>
      </c>
    </row>
    <row r="827" spans="1:13">
      <c r="A827" s="9">
        <v>43258</v>
      </c>
      <c r="B827" s="2" t="s">
        <v>117</v>
      </c>
      <c r="C827" s="8" t="s">
        <v>18</v>
      </c>
      <c r="D827" s="1">
        <v>1900</v>
      </c>
      <c r="E827" s="2">
        <v>300</v>
      </c>
      <c r="F827" s="3" t="s">
        <v>13</v>
      </c>
      <c r="G827" s="4">
        <v>32</v>
      </c>
      <c r="H827" s="4">
        <v>37</v>
      </c>
      <c r="I827" s="4">
        <v>0</v>
      </c>
      <c r="J827" s="5">
        <f t="shared" ref="J827" si="2105">(IF(F827="SELL",G827-H827,IF(F827="BUY",H827-G827)))*E827</f>
        <v>1500</v>
      </c>
      <c r="K827" s="15">
        <v>0</v>
      </c>
      <c r="L827" s="6">
        <f t="shared" ref="L827" si="2106">(K827+J827)/E827</f>
        <v>5</v>
      </c>
      <c r="M827" s="6">
        <f t="shared" ref="M827" si="2107">L827*E827</f>
        <v>1500</v>
      </c>
    </row>
    <row r="828" spans="1:13">
      <c r="A828" s="9">
        <v>43255</v>
      </c>
      <c r="B828" s="2" t="s">
        <v>87</v>
      </c>
      <c r="C828" s="8" t="s">
        <v>19</v>
      </c>
      <c r="D828" s="1">
        <v>170</v>
      </c>
      <c r="E828" s="2">
        <v>4500</v>
      </c>
      <c r="F828" s="3" t="s">
        <v>13</v>
      </c>
      <c r="G828" s="4">
        <v>3.9</v>
      </c>
      <c r="H828" s="4">
        <v>4.4000000000000004</v>
      </c>
      <c r="I828" s="4">
        <v>0</v>
      </c>
      <c r="J828" s="5">
        <f t="shared" ref="J828" si="2108">(IF(F828="SELL",G828-H828,IF(F828="BUY",H828-G828)))*E828</f>
        <v>2250.0000000000018</v>
      </c>
      <c r="K828" s="15">
        <v>0</v>
      </c>
      <c r="L828" s="6">
        <f t="shared" ref="L828" si="2109">(K828+J828)/E828</f>
        <v>0.50000000000000044</v>
      </c>
      <c r="M828" s="6">
        <f t="shared" ref="M828" si="2110">L828*E828</f>
        <v>2250.0000000000018</v>
      </c>
    </row>
    <row r="829" spans="1:13">
      <c r="A829" s="9">
        <v>43252</v>
      </c>
      <c r="B829" s="2" t="s">
        <v>116</v>
      </c>
      <c r="C829" s="8" t="s">
        <v>19</v>
      </c>
      <c r="D829" s="1">
        <v>1850</v>
      </c>
      <c r="E829" s="2">
        <v>500</v>
      </c>
      <c r="F829" s="3" t="s">
        <v>13</v>
      </c>
      <c r="G829" s="4">
        <v>38</v>
      </c>
      <c r="H829" s="4">
        <v>42</v>
      </c>
      <c r="I829" s="4">
        <v>0</v>
      </c>
      <c r="J829" s="5">
        <f t="shared" ref="J829" si="2111">(IF(F829="SELL",G829-H829,IF(F829="BUY",H829-G829)))*E829</f>
        <v>2000</v>
      </c>
      <c r="K829" s="15">
        <v>0</v>
      </c>
      <c r="L829" s="6">
        <f t="shared" ref="L829" si="2112">(K829+J829)/E829</f>
        <v>4</v>
      </c>
      <c r="M829" s="6">
        <f t="shared" ref="M829" si="2113">L829*E829</f>
        <v>2000</v>
      </c>
    </row>
    <row r="830" spans="1:13">
      <c r="A830" s="9">
        <v>43249</v>
      </c>
      <c r="B830" s="2" t="s">
        <v>115</v>
      </c>
      <c r="C830" s="8" t="s">
        <v>19</v>
      </c>
      <c r="D830" s="1">
        <v>1950</v>
      </c>
      <c r="E830" s="2">
        <v>500</v>
      </c>
      <c r="F830" s="3" t="s">
        <v>13</v>
      </c>
      <c r="G830" s="4">
        <v>40</v>
      </c>
      <c r="H830" s="4">
        <v>30</v>
      </c>
      <c r="I830" s="4">
        <v>0</v>
      </c>
      <c r="J830" s="5">
        <f t="shared" ref="J830" si="2114">(IF(F830="SELL",G830-H830,IF(F830="BUY",H830-G830)))*E830</f>
        <v>-5000</v>
      </c>
      <c r="K830" s="15">
        <v>0</v>
      </c>
      <c r="L830" s="6">
        <f t="shared" ref="L830" si="2115">(K830+J830)/E830</f>
        <v>-10</v>
      </c>
      <c r="M830" s="6">
        <f t="shared" ref="M830" si="2116">L830*E830</f>
        <v>-5000</v>
      </c>
    </row>
    <row r="831" spans="1:13">
      <c r="A831" s="9">
        <v>43244</v>
      </c>
      <c r="B831" s="2" t="s">
        <v>92</v>
      </c>
      <c r="C831" s="8" t="s">
        <v>19</v>
      </c>
      <c r="D831" s="1">
        <v>1100</v>
      </c>
      <c r="E831" s="2">
        <v>750</v>
      </c>
      <c r="F831" s="3" t="s">
        <v>13</v>
      </c>
      <c r="G831" s="4">
        <v>30.5</v>
      </c>
      <c r="H831" s="4">
        <v>0</v>
      </c>
      <c r="I831" s="4">
        <v>0</v>
      </c>
      <c r="J831" s="5">
        <v>0</v>
      </c>
      <c r="K831" s="15">
        <v>0</v>
      </c>
      <c r="L831" s="6">
        <f t="shared" ref="L831" si="2117">(K831+J831)/E831</f>
        <v>0</v>
      </c>
      <c r="M831" s="6">
        <f t="shared" ref="M831" si="2118">L831*E831</f>
        <v>0</v>
      </c>
    </row>
    <row r="832" spans="1:13">
      <c r="A832" s="9">
        <v>43244</v>
      </c>
      <c r="B832" s="2" t="s">
        <v>32</v>
      </c>
      <c r="C832" s="8" t="s">
        <v>19</v>
      </c>
      <c r="D832" s="1">
        <v>390</v>
      </c>
      <c r="E832" s="2">
        <v>2000</v>
      </c>
      <c r="F832" s="3" t="s">
        <v>13</v>
      </c>
      <c r="G832" s="4">
        <v>5.5</v>
      </c>
      <c r="H832" s="4">
        <v>6.5</v>
      </c>
      <c r="I832" s="4">
        <v>0</v>
      </c>
      <c r="J832" s="5">
        <f t="shared" ref="J832" si="2119">(IF(F832="SELL",G832-H832,IF(F832="BUY",H832-G832)))*E832</f>
        <v>2000</v>
      </c>
      <c r="K832" s="15">
        <v>0</v>
      </c>
      <c r="L832" s="6">
        <f t="shared" ref="L832" si="2120">(K832+J832)/E832</f>
        <v>1</v>
      </c>
      <c r="M832" s="6">
        <f t="shared" ref="M832" si="2121">L832*E832</f>
        <v>2000</v>
      </c>
    </row>
    <row r="833" spans="1:13">
      <c r="A833" s="9">
        <v>43243</v>
      </c>
      <c r="B833" s="2" t="s">
        <v>77</v>
      </c>
      <c r="C833" s="8" t="s">
        <v>19</v>
      </c>
      <c r="D833" s="1">
        <v>1060</v>
      </c>
      <c r="E833" s="2">
        <v>1200</v>
      </c>
      <c r="F833" s="3" t="s">
        <v>13</v>
      </c>
      <c r="G833" s="4">
        <v>15</v>
      </c>
      <c r="H833" s="4">
        <v>17.5</v>
      </c>
      <c r="I833" s="4">
        <v>0</v>
      </c>
      <c r="J833" s="5">
        <f t="shared" ref="J833:J834" si="2122">(IF(F833="SELL",G833-H833,IF(F833="BUY",H833-G833)))*E833</f>
        <v>3000</v>
      </c>
      <c r="K833" s="15">
        <v>0</v>
      </c>
      <c r="L833" s="6">
        <f t="shared" ref="L833:L834" si="2123">(K833+J833)/E833</f>
        <v>2.5</v>
      </c>
      <c r="M833" s="6">
        <f t="shared" ref="M833:M834" si="2124">L833*E833</f>
        <v>3000</v>
      </c>
    </row>
    <row r="834" spans="1:13">
      <c r="A834" s="9">
        <v>43243</v>
      </c>
      <c r="B834" s="2" t="s">
        <v>114</v>
      </c>
      <c r="C834" s="8" t="s">
        <v>19</v>
      </c>
      <c r="D834" s="1">
        <v>700</v>
      </c>
      <c r="E834" s="2">
        <v>1200</v>
      </c>
      <c r="F834" s="3" t="s">
        <v>13</v>
      </c>
      <c r="G834" s="4">
        <v>18</v>
      </c>
      <c r="H834" s="4">
        <v>20</v>
      </c>
      <c r="I834" s="4">
        <v>23</v>
      </c>
      <c r="J834" s="5">
        <f t="shared" si="2122"/>
        <v>2400</v>
      </c>
      <c r="K834" s="15">
        <f t="shared" ref="K834:K837" si="2125">(IF(F834="SELL",IF(I834="",0,H834-I834),IF(F834="BUY",IF(I834="",0,I834-H834))))*E834</f>
        <v>3600</v>
      </c>
      <c r="L834" s="6">
        <f t="shared" si="2123"/>
        <v>5</v>
      </c>
      <c r="M834" s="6">
        <f t="shared" si="2124"/>
        <v>6000</v>
      </c>
    </row>
    <row r="835" spans="1:13">
      <c r="A835" s="9">
        <v>43243</v>
      </c>
      <c r="B835" s="2" t="s">
        <v>113</v>
      </c>
      <c r="C835" s="8" t="s">
        <v>19</v>
      </c>
      <c r="D835" s="1">
        <v>255</v>
      </c>
      <c r="E835" s="2">
        <v>4500</v>
      </c>
      <c r="F835" s="3" t="s">
        <v>13</v>
      </c>
      <c r="G835" s="4">
        <v>6.5</v>
      </c>
      <c r="H835" s="4">
        <v>7</v>
      </c>
      <c r="I835" s="4">
        <v>8</v>
      </c>
      <c r="J835" s="5">
        <f t="shared" ref="J835" si="2126">(IF(F835="SELL",G835-H835,IF(F835="BUY",H835-G835)))*E835</f>
        <v>2250</v>
      </c>
      <c r="K835" s="15">
        <f t="shared" si="2125"/>
        <v>4500</v>
      </c>
      <c r="L835" s="6">
        <f t="shared" ref="L835" si="2127">(K835+J835)/E835</f>
        <v>1.5</v>
      </c>
      <c r="M835" s="6">
        <f t="shared" ref="M835" si="2128">L835*E835</f>
        <v>6750</v>
      </c>
    </row>
    <row r="836" spans="1:13">
      <c r="A836" s="9">
        <v>43243</v>
      </c>
      <c r="B836" s="2" t="s">
        <v>92</v>
      </c>
      <c r="C836" s="8" t="s">
        <v>19</v>
      </c>
      <c r="D836" s="1">
        <v>1080</v>
      </c>
      <c r="E836" s="2">
        <v>750</v>
      </c>
      <c r="F836" s="3" t="s">
        <v>13</v>
      </c>
      <c r="G836" s="4">
        <v>26</v>
      </c>
      <c r="H836" s="4">
        <v>30</v>
      </c>
      <c r="I836" s="4">
        <v>0</v>
      </c>
      <c r="J836" s="5">
        <f t="shared" ref="J836" si="2129">(IF(F836="SELL",G836-H836,IF(F836="BUY",H836-G836)))*E836</f>
        <v>3000</v>
      </c>
      <c r="K836" s="15">
        <v>0</v>
      </c>
      <c r="L836" s="6">
        <f t="shared" ref="L836" si="2130">(K836+J836)/E836</f>
        <v>4</v>
      </c>
      <c r="M836" s="6">
        <f t="shared" ref="M836" si="2131">L836*E836</f>
        <v>3000</v>
      </c>
    </row>
    <row r="837" spans="1:13">
      <c r="A837" s="9">
        <v>43237</v>
      </c>
      <c r="B837" s="2" t="s">
        <v>87</v>
      </c>
      <c r="C837" s="8" t="s">
        <v>19</v>
      </c>
      <c r="D837" s="1">
        <v>175</v>
      </c>
      <c r="E837" s="2">
        <v>4500</v>
      </c>
      <c r="F837" s="3" t="s">
        <v>13</v>
      </c>
      <c r="G837" s="4">
        <v>4.3</v>
      </c>
      <c r="H837" s="4">
        <v>5</v>
      </c>
      <c r="I837" s="4">
        <v>6</v>
      </c>
      <c r="J837" s="5">
        <f t="shared" ref="J837" si="2132">(IF(F837="SELL",G837-H837,IF(F837="BUY",H837-G837)))*E837</f>
        <v>3150.0000000000009</v>
      </c>
      <c r="K837" s="15">
        <f t="shared" si="2125"/>
        <v>4500</v>
      </c>
      <c r="L837" s="6">
        <f t="shared" ref="L837" si="2133">(K837+J837)/E837</f>
        <v>1.7000000000000002</v>
      </c>
      <c r="M837" s="6">
        <f t="shared" ref="M837" si="2134">L837*E837</f>
        <v>7650.0000000000009</v>
      </c>
    </row>
    <row r="838" spans="1:13">
      <c r="A838" s="9">
        <v>43230</v>
      </c>
      <c r="B838" s="2" t="s">
        <v>112</v>
      </c>
      <c r="C838" s="8" t="s">
        <v>19</v>
      </c>
      <c r="D838" s="1">
        <v>320</v>
      </c>
      <c r="E838" s="2">
        <v>1500</v>
      </c>
      <c r="F838" s="3" t="s">
        <v>13</v>
      </c>
      <c r="G838" s="4">
        <v>12.5</v>
      </c>
      <c r="H838" s="4">
        <v>10</v>
      </c>
      <c r="I838" s="4">
        <v>0</v>
      </c>
      <c r="J838" s="5">
        <f t="shared" ref="J838" si="2135">(IF(F838="SELL",G838-H838,IF(F838="BUY",H838-G838)))*E838</f>
        <v>-3750</v>
      </c>
      <c r="K838" s="15">
        <v>0</v>
      </c>
      <c r="L838" s="6">
        <f t="shared" ref="L838" si="2136">(K838+J838)/E838</f>
        <v>-2.5</v>
      </c>
      <c r="M838" s="6">
        <f t="shared" ref="M838" si="2137">L838*E838</f>
        <v>-3750</v>
      </c>
    </row>
    <row r="839" spans="1:13">
      <c r="A839" s="9">
        <v>43228</v>
      </c>
      <c r="B839" s="2" t="s">
        <v>77</v>
      </c>
      <c r="C839" s="8" t="s">
        <v>19</v>
      </c>
      <c r="D839" s="1">
        <v>1060</v>
      </c>
      <c r="E839" s="2">
        <v>1200</v>
      </c>
      <c r="F839" s="3" t="s">
        <v>13</v>
      </c>
      <c r="G839" s="4">
        <v>33</v>
      </c>
      <c r="H839" s="4">
        <v>34.5</v>
      </c>
      <c r="I839" s="4">
        <v>0</v>
      </c>
      <c r="J839" s="5">
        <f t="shared" ref="J839" si="2138">(IF(F839="SELL",G839-H839,IF(F839="BUY",H839-G839)))*E839</f>
        <v>1800</v>
      </c>
      <c r="K839" s="15">
        <v>0</v>
      </c>
      <c r="L839" s="6">
        <f t="shared" ref="L839" si="2139">(K839+J839)/E839</f>
        <v>1.5</v>
      </c>
      <c r="M839" s="6">
        <f t="shared" ref="M839" si="2140">L839*E839</f>
        <v>1800</v>
      </c>
    </row>
    <row r="840" spans="1:13">
      <c r="A840" s="9">
        <v>43227</v>
      </c>
      <c r="B840" s="2" t="s">
        <v>71</v>
      </c>
      <c r="C840" s="8" t="s">
        <v>19</v>
      </c>
      <c r="D840" s="1">
        <v>115</v>
      </c>
      <c r="E840" s="2">
        <v>3500</v>
      </c>
      <c r="F840" s="3" t="s">
        <v>13</v>
      </c>
      <c r="G840" s="4">
        <v>10.6</v>
      </c>
      <c r="H840" s="4">
        <v>0</v>
      </c>
      <c r="I840" s="4">
        <v>0</v>
      </c>
      <c r="J840" s="5">
        <v>0</v>
      </c>
      <c r="K840" s="15">
        <v>0</v>
      </c>
      <c r="L840" s="6">
        <f t="shared" ref="L840" si="2141">(K840+J840)/E840</f>
        <v>0</v>
      </c>
      <c r="M840" s="6">
        <f t="shared" ref="M840" si="2142">L840*E840</f>
        <v>0</v>
      </c>
    </row>
    <row r="841" spans="1:13">
      <c r="A841" s="9">
        <v>43223</v>
      </c>
      <c r="B841" s="2" t="s">
        <v>111</v>
      </c>
      <c r="C841" s="8" t="s">
        <v>19</v>
      </c>
      <c r="D841" s="1">
        <v>115</v>
      </c>
      <c r="E841" s="2">
        <v>9000</v>
      </c>
      <c r="F841" s="3" t="s">
        <v>13</v>
      </c>
      <c r="G841" s="4">
        <v>4.5</v>
      </c>
      <c r="H841" s="4">
        <v>5</v>
      </c>
      <c r="I841" s="4">
        <v>0</v>
      </c>
      <c r="J841" s="5">
        <f t="shared" ref="J841:J842" si="2143">(IF(F841="SELL",G841-H841,IF(F841="BUY",H841-G841)))*E841</f>
        <v>4500</v>
      </c>
      <c r="K841" s="15">
        <v>0</v>
      </c>
      <c r="L841" s="6">
        <f t="shared" ref="L841:L842" si="2144">(K841+J841)/E841</f>
        <v>0.5</v>
      </c>
      <c r="M841" s="6">
        <f t="shared" ref="M841:M842" si="2145">L841*E841</f>
        <v>4500</v>
      </c>
    </row>
    <row r="842" spans="1:13">
      <c r="A842" s="9">
        <v>43223</v>
      </c>
      <c r="B842" s="2" t="s">
        <v>73</v>
      </c>
      <c r="C842" s="8" t="s">
        <v>19</v>
      </c>
      <c r="D842" s="1">
        <v>520</v>
      </c>
      <c r="E842" s="2">
        <v>1250</v>
      </c>
      <c r="F842" s="3" t="s">
        <v>13</v>
      </c>
      <c r="G842" s="4">
        <v>13.6</v>
      </c>
      <c r="H842" s="4">
        <v>17</v>
      </c>
      <c r="I842" s="4">
        <v>0</v>
      </c>
      <c r="J842" s="5">
        <f t="shared" si="2143"/>
        <v>4250</v>
      </c>
      <c r="K842" s="15">
        <v>0</v>
      </c>
      <c r="L842" s="6">
        <f t="shared" si="2144"/>
        <v>3.4</v>
      </c>
      <c r="M842" s="6">
        <f t="shared" si="2145"/>
        <v>4250</v>
      </c>
    </row>
    <row r="843" spans="1:13">
      <c r="A843" s="9">
        <v>43222</v>
      </c>
      <c r="B843" s="2" t="s">
        <v>23</v>
      </c>
      <c r="C843" s="8" t="s">
        <v>19</v>
      </c>
      <c r="D843" s="1">
        <v>900</v>
      </c>
      <c r="E843" s="2">
        <v>1000</v>
      </c>
      <c r="F843" s="3" t="s">
        <v>13</v>
      </c>
      <c r="G843" s="4">
        <v>33</v>
      </c>
      <c r="H843" s="4">
        <v>35.5</v>
      </c>
      <c r="I843" s="4">
        <v>40</v>
      </c>
      <c r="J843" s="5">
        <f t="shared" ref="J843" si="2146">(IF(F843="SELL",G843-H843,IF(F843="BUY",H843-G843)))*E843</f>
        <v>2500</v>
      </c>
      <c r="K843" s="15">
        <f t="shared" ref="K843:K848" si="2147">(IF(F843="SELL",IF(I843="",0,H843-I843),IF(F843="BUY",IF(I843="",0,I843-H843))))*E843</f>
        <v>4500</v>
      </c>
      <c r="L843" s="6">
        <f t="shared" ref="L843" si="2148">(K843+J843)/E843</f>
        <v>7</v>
      </c>
      <c r="M843" s="6">
        <f t="shared" ref="M843" si="2149">L843*E843</f>
        <v>7000</v>
      </c>
    </row>
    <row r="844" spans="1:13">
      <c r="A844" s="9">
        <v>43217</v>
      </c>
      <c r="B844" s="2" t="s">
        <v>110</v>
      </c>
      <c r="C844" s="8" t="s">
        <v>19</v>
      </c>
      <c r="D844" s="1">
        <v>410</v>
      </c>
      <c r="E844" s="2">
        <v>2500</v>
      </c>
      <c r="F844" s="3" t="s">
        <v>13</v>
      </c>
      <c r="G844" s="4">
        <v>12.5</v>
      </c>
      <c r="H844" s="4">
        <v>13.5</v>
      </c>
      <c r="I844" s="4">
        <v>14.6</v>
      </c>
      <c r="J844" s="5">
        <f t="shared" ref="J844" si="2150">(IF(F844="SELL",G844-H844,IF(F844="BUY",H844-G844)))*E844</f>
        <v>2500</v>
      </c>
      <c r="K844" s="15">
        <f t="shared" si="2147"/>
        <v>2749.9999999999991</v>
      </c>
      <c r="L844" s="6">
        <f t="shared" ref="L844" si="2151">(K844+J844)/E844</f>
        <v>2.0999999999999996</v>
      </c>
      <c r="M844" s="6">
        <f t="shared" ref="M844" si="2152">L844*E844</f>
        <v>5249.9999999999991</v>
      </c>
    </row>
    <row r="845" spans="1:13">
      <c r="A845" s="9">
        <v>43216</v>
      </c>
      <c r="B845" s="2" t="s">
        <v>34</v>
      </c>
      <c r="C845" s="8" t="s">
        <v>19</v>
      </c>
      <c r="D845" s="1">
        <v>2500</v>
      </c>
      <c r="E845" s="2">
        <v>500</v>
      </c>
      <c r="F845" s="3" t="s">
        <v>13</v>
      </c>
      <c r="G845" s="4">
        <v>23</v>
      </c>
      <c r="H845" s="4">
        <v>27</v>
      </c>
      <c r="I845" s="4">
        <v>33</v>
      </c>
      <c r="J845" s="5">
        <f t="shared" ref="J845" si="2153">(IF(F845="SELL",G845-H845,IF(F845="BUY",H845-G845)))*E845</f>
        <v>2000</v>
      </c>
      <c r="K845" s="15">
        <f t="shared" si="2147"/>
        <v>3000</v>
      </c>
      <c r="L845" s="6">
        <f t="shared" ref="L845" si="2154">(K845+J845)/E845</f>
        <v>10</v>
      </c>
      <c r="M845" s="6">
        <f t="shared" ref="M845" si="2155">L845*E845</f>
        <v>5000</v>
      </c>
    </row>
    <row r="846" spans="1:13">
      <c r="A846" s="9">
        <v>43216</v>
      </c>
      <c r="B846" s="2" t="s">
        <v>88</v>
      </c>
      <c r="C846" s="8" t="s">
        <v>19</v>
      </c>
      <c r="D846" s="1">
        <v>325</v>
      </c>
      <c r="E846" s="2">
        <v>3000</v>
      </c>
      <c r="F846" s="3" t="s">
        <v>13</v>
      </c>
      <c r="G846" s="4">
        <v>2.6</v>
      </c>
      <c r="H846" s="4">
        <v>3.4</v>
      </c>
      <c r="I846" s="4">
        <v>4.5</v>
      </c>
      <c r="J846" s="5">
        <f t="shared" ref="J846" si="2156">(IF(F846="SELL",G846-H846,IF(F846="BUY",H846-G846)))*E846</f>
        <v>2399.9999999999995</v>
      </c>
      <c r="K846" s="15">
        <f t="shared" si="2147"/>
        <v>3300.0000000000005</v>
      </c>
      <c r="L846" s="6">
        <f t="shared" ref="L846" si="2157">(K846+J846)/E846</f>
        <v>1.9</v>
      </c>
      <c r="M846" s="6">
        <f t="shared" ref="M846" si="2158">L846*E846</f>
        <v>5700</v>
      </c>
    </row>
    <row r="847" spans="1:13">
      <c r="A847" s="9">
        <v>43215</v>
      </c>
      <c r="B847" s="2" t="s">
        <v>64</v>
      </c>
      <c r="C847" s="8" t="s">
        <v>19</v>
      </c>
      <c r="D847" s="1">
        <v>220</v>
      </c>
      <c r="E847" s="2">
        <v>5000</v>
      </c>
      <c r="F847" s="3" t="s">
        <v>13</v>
      </c>
      <c r="G847" s="4">
        <v>2.5</v>
      </c>
      <c r="H847" s="4">
        <v>3</v>
      </c>
      <c r="I847" s="4">
        <v>4</v>
      </c>
      <c r="J847" s="5">
        <f t="shared" ref="J847" si="2159">(IF(F847="SELL",G847-H847,IF(F847="BUY",H847-G847)))*E847</f>
        <v>2500</v>
      </c>
      <c r="K847" s="15">
        <f t="shared" si="2147"/>
        <v>5000</v>
      </c>
      <c r="L847" s="6">
        <f t="shared" ref="L847" si="2160">(K847+J847)/E847</f>
        <v>1.5</v>
      </c>
      <c r="M847" s="6">
        <f t="shared" ref="M847" si="2161">L847*E847</f>
        <v>7500</v>
      </c>
    </row>
    <row r="848" spans="1:13">
      <c r="A848" s="9">
        <v>43213</v>
      </c>
      <c r="B848" s="2" t="s">
        <v>109</v>
      </c>
      <c r="C848" s="8" t="s">
        <v>19</v>
      </c>
      <c r="D848" s="1">
        <v>270</v>
      </c>
      <c r="E848" s="2">
        <v>2500</v>
      </c>
      <c r="F848" s="3" t="s">
        <v>13</v>
      </c>
      <c r="G848" s="4">
        <v>4</v>
      </c>
      <c r="H848" s="4">
        <v>5.5</v>
      </c>
      <c r="I848" s="4">
        <v>7</v>
      </c>
      <c r="J848" s="5">
        <f t="shared" ref="J848" si="2162">(IF(F848="SELL",G848-H848,IF(F848="BUY",H848-G848)))*E848</f>
        <v>3750</v>
      </c>
      <c r="K848" s="15">
        <f t="shared" si="2147"/>
        <v>3750</v>
      </c>
      <c r="L848" s="6">
        <f t="shared" ref="L848" si="2163">(K848+J848)/E848</f>
        <v>3</v>
      </c>
      <c r="M848" s="6">
        <f t="shared" ref="M848" si="2164">L848*E848</f>
        <v>7500</v>
      </c>
    </row>
    <row r="849" spans="1:13">
      <c r="A849" s="9">
        <v>43213</v>
      </c>
      <c r="B849" s="2" t="s">
        <v>17</v>
      </c>
      <c r="C849" s="8" t="s">
        <v>19</v>
      </c>
      <c r="D849" s="1">
        <v>300</v>
      </c>
      <c r="E849" s="2">
        <v>1500</v>
      </c>
      <c r="F849" s="3" t="s">
        <v>13</v>
      </c>
      <c r="G849" s="4">
        <v>6.5</v>
      </c>
      <c r="H849" s="4">
        <v>4</v>
      </c>
      <c r="I849" s="4">
        <v>0</v>
      </c>
      <c r="J849" s="5">
        <f t="shared" ref="J849" si="2165">(IF(F849="SELL",G849-H849,IF(F849="BUY",H849-G849)))*E849</f>
        <v>-3750</v>
      </c>
      <c r="K849" s="15">
        <v>0</v>
      </c>
      <c r="L849" s="6">
        <f t="shared" ref="L849" si="2166">(K849+J849)/E849</f>
        <v>-2.5</v>
      </c>
      <c r="M849" s="6">
        <f t="shared" ref="M849" si="2167">L849*E849</f>
        <v>-3750</v>
      </c>
    </row>
    <row r="850" spans="1:13">
      <c r="A850" s="9">
        <v>43210</v>
      </c>
      <c r="B850" s="2" t="s">
        <v>92</v>
      </c>
      <c r="C850" s="8" t="s">
        <v>19</v>
      </c>
      <c r="D850" s="1">
        <v>960</v>
      </c>
      <c r="E850" s="2">
        <v>1500</v>
      </c>
      <c r="F850" s="3" t="s">
        <v>13</v>
      </c>
      <c r="G850" s="4">
        <v>18</v>
      </c>
      <c r="H850" s="4">
        <v>20</v>
      </c>
      <c r="I850" s="4">
        <v>23</v>
      </c>
      <c r="J850" s="5">
        <f t="shared" ref="J850" si="2168">(IF(F850="SELL",G850-H850,IF(F850="BUY",H850-G850)))*E850</f>
        <v>3000</v>
      </c>
      <c r="K850" s="15">
        <f>(IF(F850="SELL",IF(I850="",0,H850-I850),IF(F850="BUY",IF(I850="",0,I850-H850))))*E850</f>
        <v>4500</v>
      </c>
      <c r="L850" s="6">
        <f t="shared" ref="L850" si="2169">(K850+J850)/E850</f>
        <v>5</v>
      </c>
      <c r="M850" s="6">
        <f t="shared" ref="M850" si="2170">L850*E850</f>
        <v>7500</v>
      </c>
    </row>
    <row r="851" spans="1:13">
      <c r="A851" s="9">
        <v>43207</v>
      </c>
      <c r="B851" s="2" t="s">
        <v>92</v>
      </c>
      <c r="C851" s="8" t="s">
        <v>19</v>
      </c>
      <c r="D851" s="1">
        <v>940</v>
      </c>
      <c r="E851" s="2">
        <v>1500</v>
      </c>
      <c r="F851" s="3" t="s">
        <v>13</v>
      </c>
      <c r="G851" s="4">
        <v>20</v>
      </c>
      <c r="H851" s="4">
        <v>22</v>
      </c>
      <c r="I851" s="4">
        <v>25</v>
      </c>
      <c r="J851" s="5">
        <f t="shared" ref="J851" si="2171">(IF(F851="SELL",G851-H851,IF(F851="BUY",H851-G851)))*E851</f>
        <v>3000</v>
      </c>
      <c r="K851" s="15">
        <f>(IF(F851="SELL",IF(I851="",0,H851-I851),IF(F851="BUY",IF(I851="",0,I851-H851))))*E851</f>
        <v>4500</v>
      </c>
      <c r="L851" s="6">
        <f t="shared" ref="L851" si="2172">(K851+J851)/E851</f>
        <v>5</v>
      </c>
      <c r="M851" s="6">
        <f t="shared" ref="M851" si="2173">L851*E851</f>
        <v>7500</v>
      </c>
    </row>
    <row r="852" spans="1:13">
      <c r="A852" s="9">
        <v>43203</v>
      </c>
      <c r="B852" s="2" t="s">
        <v>98</v>
      </c>
      <c r="C852" s="8" t="s">
        <v>19</v>
      </c>
      <c r="D852" s="1">
        <v>16.5</v>
      </c>
      <c r="E852" s="2">
        <v>600</v>
      </c>
      <c r="F852" s="3" t="s">
        <v>13</v>
      </c>
      <c r="G852" s="4">
        <v>25</v>
      </c>
      <c r="H852" s="4">
        <v>0</v>
      </c>
      <c r="I852" s="4">
        <v>0</v>
      </c>
      <c r="J852" s="5">
        <v>0</v>
      </c>
      <c r="K852" s="15">
        <f>(IF(F852="SELL",IF(I852="",0,H852-I852),IF(F852="BUY",IF(I852="",0,I852-H852))))*E852</f>
        <v>0</v>
      </c>
      <c r="L852" s="6">
        <f t="shared" ref="L852" si="2174">(K852+J852)/E852</f>
        <v>0</v>
      </c>
      <c r="M852" s="6">
        <f t="shared" ref="M852" si="2175">L852*E852</f>
        <v>0</v>
      </c>
    </row>
    <row r="853" spans="1:13">
      <c r="A853" s="9">
        <v>43200</v>
      </c>
      <c r="B853" s="2" t="s">
        <v>85</v>
      </c>
      <c r="C853" s="8" t="s">
        <v>19</v>
      </c>
      <c r="D853" s="1">
        <v>77.5</v>
      </c>
      <c r="E853" s="2">
        <v>12000</v>
      </c>
      <c r="F853" s="3" t="s">
        <v>13</v>
      </c>
      <c r="G853" s="4">
        <v>2.5499999999999998</v>
      </c>
      <c r="H853" s="4">
        <v>2.8</v>
      </c>
      <c r="I853" s="4">
        <v>3.05</v>
      </c>
      <c r="J853" s="5">
        <f t="shared" ref="J853" si="2176">(IF(F853="SELL",G853-H853,IF(F853="BUY",H853-G853)))*E853</f>
        <v>3000</v>
      </c>
      <c r="K853" s="15">
        <f>(IF(F853="SELL",IF(I853="",0,H853-I853),IF(F853="BUY",IF(I853="",0,I853-H853))))*E853</f>
        <v>3000</v>
      </c>
      <c r="L853" s="6">
        <f t="shared" ref="L853" si="2177">(K853+J853)/E853</f>
        <v>0.5</v>
      </c>
      <c r="M853" s="6">
        <f t="shared" ref="M853" si="2178">L853*E853</f>
        <v>6000</v>
      </c>
    </row>
    <row r="854" spans="1:13">
      <c r="A854" s="9">
        <v>43199</v>
      </c>
      <c r="B854" s="2" t="s">
        <v>108</v>
      </c>
      <c r="C854" s="8" t="s">
        <v>19</v>
      </c>
      <c r="D854" s="1">
        <v>115</v>
      </c>
      <c r="E854" s="2">
        <v>6000</v>
      </c>
      <c r="F854" s="3" t="s">
        <v>13</v>
      </c>
      <c r="G854" s="4">
        <v>5.05</v>
      </c>
      <c r="H854" s="4">
        <v>5.5</v>
      </c>
      <c r="I854" s="4">
        <v>6.5</v>
      </c>
      <c r="J854" s="5">
        <f t="shared" ref="J854" si="2179">(IF(F854="SELL",G854-H854,IF(F854="BUY",H854-G854)))*E854</f>
        <v>2700.0000000000009</v>
      </c>
      <c r="K854" s="15">
        <f>(IF(F854="SELL",IF(I854="",0,H854-I854),IF(F854="BUY",IF(I854="",0,I854-H854))))*E854</f>
        <v>6000</v>
      </c>
      <c r="L854" s="6">
        <f t="shared" ref="L854" si="2180">(K854+J854)/E854</f>
        <v>1.45</v>
      </c>
      <c r="M854" s="6">
        <f t="shared" ref="M854" si="2181">L854*E854</f>
        <v>8700</v>
      </c>
    </row>
    <row r="855" spans="1:13">
      <c r="A855" s="9">
        <v>43199</v>
      </c>
      <c r="B855" s="2" t="s">
        <v>86</v>
      </c>
      <c r="C855" s="8" t="s">
        <v>19</v>
      </c>
      <c r="D855" s="1">
        <v>245</v>
      </c>
      <c r="E855" s="2">
        <v>4500</v>
      </c>
      <c r="F855" s="3" t="s">
        <v>13</v>
      </c>
      <c r="G855" s="4">
        <v>9</v>
      </c>
      <c r="H855" s="4">
        <v>9.5</v>
      </c>
      <c r="I855" s="4">
        <v>0</v>
      </c>
      <c r="J855" s="5">
        <f t="shared" ref="J855" si="2182">(IF(F855="SELL",G855-H855,IF(F855="BUY",H855-G855)))*E855</f>
        <v>2250</v>
      </c>
      <c r="K855" s="15">
        <v>0</v>
      </c>
      <c r="L855" s="6">
        <f t="shared" ref="L855" si="2183">(K855+J855)/E855</f>
        <v>0.5</v>
      </c>
      <c r="M855" s="6">
        <f t="shared" ref="M855" si="2184">L855*E855</f>
        <v>2250</v>
      </c>
    </row>
    <row r="856" spans="1:13">
      <c r="A856" s="9">
        <v>43196</v>
      </c>
      <c r="B856" s="2" t="s">
        <v>107</v>
      </c>
      <c r="C856" s="8" t="s">
        <v>19</v>
      </c>
      <c r="D856" s="1">
        <v>115</v>
      </c>
      <c r="E856" s="2">
        <v>6000</v>
      </c>
      <c r="F856" s="3" t="s">
        <v>13</v>
      </c>
      <c r="G856" s="4">
        <v>4.5</v>
      </c>
      <c r="H856" s="4">
        <v>5.3</v>
      </c>
      <c r="I856" s="4">
        <v>0</v>
      </c>
      <c r="J856" s="5">
        <f t="shared" ref="J856" si="2185">(IF(F856="SELL",G856-H856,IF(F856="BUY",H856-G856)))*E856</f>
        <v>4799.9999999999991</v>
      </c>
      <c r="K856" s="15">
        <v>0</v>
      </c>
      <c r="L856" s="6">
        <f t="shared" ref="L856" si="2186">(K856+J856)/E856</f>
        <v>0.79999999999999982</v>
      </c>
      <c r="M856" s="6">
        <f t="shared" ref="M856" si="2187">L856*E856</f>
        <v>4799.9999999999991</v>
      </c>
    </row>
    <row r="857" spans="1:13">
      <c r="A857" s="9">
        <v>43195</v>
      </c>
      <c r="B857" s="2" t="s">
        <v>25</v>
      </c>
      <c r="C857" s="8" t="s">
        <v>19</v>
      </c>
      <c r="D857" s="1">
        <v>315</v>
      </c>
      <c r="E857" s="2">
        <v>3200</v>
      </c>
      <c r="F857" s="3" t="s">
        <v>13</v>
      </c>
      <c r="G857" s="4">
        <v>9</v>
      </c>
      <c r="H857" s="4">
        <v>10</v>
      </c>
      <c r="I857" s="4">
        <v>0</v>
      </c>
      <c r="J857" s="5">
        <f t="shared" ref="J857:J858" si="2188">(IF(F857="SELL",G857-H857,IF(F857="BUY",H857-G857)))*E857</f>
        <v>3200</v>
      </c>
      <c r="K857" s="15">
        <v>0</v>
      </c>
      <c r="L857" s="6">
        <f t="shared" ref="L857:L858" si="2189">(K857+J857)/E857</f>
        <v>1</v>
      </c>
      <c r="M857" s="6">
        <f t="shared" ref="M857:M858" si="2190">L857*E857</f>
        <v>3200</v>
      </c>
    </row>
    <row r="858" spans="1:13">
      <c r="A858" s="9">
        <v>43195</v>
      </c>
      <c r="B858" s="2" t="s">
        <v>48</v>
      </c>
      <c r="C858" s="8" t="s">
        <v>19</v>
      </c>
      <c r="D858" s="1">
        <v>380</v>
      </c>
      <c r="E858" s="2">
        <v>2500</v>
      </c>
      <c r="F858" s="3" t="s">
        <v>13</v>
      </c>
      <c r="G858" s="4">
        <v>10</v>
      </c>
      <c r="H858" s="4">
        <v>11</v>
      </c>
      <c r="I858" s="4">
        <v>12</v>
      </c>
      <c r="J858" s="5">
        <f t="shared" si="2188"/>
        <v>2500</v>
      </c>
      <c r="K858" s="15">
        <f>(IF(F858="SELL",IF(I858="",0,H858-I858),IF(F858="BUY",IF(I858="",0,I858-H858))))*E858</f>
        <v>2500</v>
      </c>
      <c r="L858" s="6">
        <f t="shared" si="2189"/>
        <v>2</v>
      </c>
      <c r="M858" s="6">
        <f t="shared" si="2190"/>
        <v>5000</v>
      </c>
    </row>
    <row r="859" spans="1:13">
      <c r="A859" s="9">
        <v>43194</v>
      </c>
      <c r="B859" s="2" t="s">
        <v>64</v>
      </c>
      <c r="C859" s="8" t="s">
        <v>19</v>
      </c>
      <c r="D859" s="1">
        <v>210</v>
      </c>
      <c r="E859" s="2">
        <v>5000</v>
      </c>
      <c r="F859" s="3" t="s">
        <v>13</v>
      </c>
      <c r="G859" s="4">
        <v>6.25</v>
      </c>
      <c r="H859" s="4">
        <v>7</v>
      </c>
      <c r="I859" s="4">
        <v>8</v>
      </c>
      <c r="J859" s="5">
        <f t="shared" ref="J859" si="2191">(IF(F859="SELL",G859-H859,IF(F859="BUY",H859-G859)))*E859</f>
        <v>3750</v>
      </c>
      <c r="K859" s="15">
        <f t="shared" ref="K859" si="2192">(IF(F859="SELL",IF(I859="",0,H859-I859),IF(F859="BUY",IF(I859="",0,I859-H859))))*E859</f>
        <v>5000</v>
      </c>
      <c r="L859" s="6">
        <f t="shared" ref="L859" si="2193">(K859+J859)/E859</f>
        <v>1.75</v>
      </c>
      <c r="M859" s="6">
        <f t="shared" ref="M859" si="2194">L859*E859</f>
        <v>8750</v>
      </c>
    </row>
    <row r="860" spans="1:13">
      <c r="A860" s="9">
        <v>43194</v>
      </c>
      <c r="B860" s="2" t="s">
        <v>106</v>
      </c>
      <c r="C860" s="8" t="s">
        <v>19</v>
      </c>
      <c r="D860" s="1">
        <v>115</v>
      </c>
      <c r="E860" s="2">
        <v>9000</v>
      </c>
      <c r="F860" s="3" t="s">
        <v>13</v>
      </c>
      <c r="G860" s="4">
        <v>4.4000000000000004</v>
      </c>
      <c r="H860" s="4">
        <v>4.8</v>
      </c>
      <c r="I860" s="4">
        <v>5.3</v>
      </c>
      <c r="J860" s="5">
        <f t="shared" ref="J860" si="2195">(IF(F860="SELL",G860-H860,IF(F860="BUY",H860-G860)))*E860</f>
        <v>3599.999999999995</v>
      </c>
      <c r="K860" s="15">
        <f>(IF(F860="SELL",IF(I860="",0,H860-I860),IF(F860="BUY",IF(I860="",0,I860-H860))))*E860</f>
        <v>4500</v>
      </c>
      <c r="L860" s="6">
        <f t="shared" ref="L860" si="2196">(K860+J860)/E860</f>
        <v>0.89999999999999936</v>
      </c>
      <c r="M860" s="6">
        <f t="shared" ref="M860" si="2197">L860*E860</f>
        <v>8099.9999999999945</v>
      </c>
    </row>
    <row r="861" spans="1:13">
      <c r="A861" s="9">
        <v>43194</v>
      </c>
      <c r="B861" s="2" t="s">
        <v>48</v>
      </c>
      <c r="C861" s="8" t="s">
        <v>19</v>
      </c>
      <c r="D861" s="1">
        <v>380</v>
      </c>
      <c r="E861" s="2">
        <v>2500</v>
      </c>
      <c r="F861" s="3" t="s">
        <v>13</v>
      </c>
      <c r="G861" s="4">
        <v>8.3000000000000007</v>
      </c>
      <c r="H861" s="4">
        <v>9</v>
      </c>
      <c r="I861" s="4">
        <v>12</v>
      </c>
      <c r="J861" s="5">
        <f t="shared" ref="J861" si="2198">(IF(F861="SELL",G861-H861,IF(F861="BUY",H861-G861)))*E861</f>
        <v>1749.9999999999982</v>
      </c>
      <c r="K861" s="15">
        <f>(IF(F861="SELL",IF(I861="",0,H861-I861),IF(F861="BUY",IF(I861="",0,I861-H861))))*E861</f>
        <v>7500</v>
      </c>
      <c r="L861" s="6">
        <f t="shared" ref="L861" si="2199">(K861+J861)/E861</f>
        <v>3.6999999999999993</v>
      </c>
      <c r="M861" s="6">
        <f t="shared" ref="M861" si="2200">L861*E861</f>
        <v>9249.9999999999982</v>
      </c>
    </row>
    <row r="862" spans="1:13">
      <c r="A862" s="9">
        <v>43193</v>
      </c>
      <c r="B862" s="2" t="s">
        <v>105</v>
      </c>
      <c r="C862" s="8" t="s">
        <v>19</v>
      </c>
      <c r="D862" s="1">
        <v>760</v>
      </c>
      <c r="E862" s="2">
        <v>1000</v>
      </c>
      <c r="F862" s="3" t="s">
        <v>13</v>
      </c>
      <c r="G862" s="4">
        <v>13</v>
      </c>
      <c r="H862" s="4">
        <v>14.5</v>
      </c>
      <c r="I862" s="4">
        <v>18.5</v>
      </c>
      <c r="J862" s="5">
        <f t="shared" ref="J862" si="2201">(IF(F862="SELL",G862-H862,IF(F862="BUY",H862-G862)))*E862</f>
        <v>1500</v>
      </c>
      <c r="K862" s="15">
        <f>(IF(F862="SELL",IF(I862="",0,H862-I862),IF(F862="BUY",IF(I862="",0,I862-H862))))*E862</f>
        <v>4000</v>
      </c>
      <c r="L862" s="6">
        <f t="shared" ref="L862" si="2202">(K862+J862)/E862</f>
        <v>5.5</v>
      </c>
      <c r="M862" s="6">
        <f t="shared" ref="M862" si="2203">L862*E862</f>
        <v>5500</v>
      </c>
    </row>
    <row r="863" spans="1:13">
      <c r="A863" s="9">
        <v>43193</v>
      </c>
      <c r="B863" s="2" t="s">
        <v>59</v>
      </c>
      <c r="C863" s="8" t="s">
        <v>19</v>
      </c>
      <c r="D863" s="1">
        <v>440</v>
      </c>
      <c r="E863" s="2">
        <v>1500</v>
      </c>
      <c r="F863" s="3" t="s">
        <v>13</v>
      </c>
      <c r="G863" s="4">
        <v>12.55</v>
      </c>
      <c r="H863" s="4">
        <v>14.5</v>
      </c>
      <c r="I863" s="4">
        <v>0</v>
      </c>
      <c r="J863" s="5">
        <f t="shared" ref="J863" si="2204">(IF(F863="SELL",G863-H863,IF(F863="BUY",H863-G863)))*E863</f>
        <v>2924.9999999999991</v>
      </c>
      <c r="K863" s="15">
        <v>0</v>
      </c>
      <c r="L863" s="6">
        <f t="shared" ref="L863" si="2205">(K863+J863)/E863</f>
        <v>1.9499999999999993</v>
      </c>
      <c r="M863" s="6">
        <f t="shared" ref="M863" si="2206">L863*E863</f>
        <v>2924.9999999999991</v>
      </c>
    </row>
    <row r="864" spans="1:13">
      <c r="A864" s="9">
        <v>43193</v>
      </c>
      <c r="B864" s="2" t="s">
        <v>104</v>
      </c>
      <c r="C864" s="8" t="s">
        <v>19</v>
      </c>
      <c r="D864" s="1">
        <v>110</v>
      </c>
      <c r="E864" s="2">
        <v>6000</v>
      </c>
      <c r="F864" s="3" t="s">
        <v>13</v>
      </c>
      <c r="G864" s="4">
        <v>5.5</v>
      </c>
      <c r="H864" s="4">
        <v>6</v>
      </c>
      <c r="I864" s="4">
        <v>0</v>
      </c>
      <c r="J864" s="5">
        <f t="shared" ref="J864" si="2207">(IF(F864="SELL",G864-H864,IF(F864="BUY",H864-G864)))*E864</f>
        <v>3000</v>
      </c>
      <c r="K864" s="15">
        <v>0</v>
      </c>
      <c r="L864" s="6">
        <f t="shared" ref="L864" si="2208">(K864+J864)/E864</f>
        <v>0.5</v>
      </c>
      <c r="M864" s="6">
        <f t="shared" ref="M864" si="2209">L864*E864</f>
        <v>3000</v>
      </c>
    </row>
    <row r="865" spans="1:13">
      <c r="A865" s="9">
        <v>43192</v>
      </c>
      <c r="B865" s="2" t="s">
        <v>102</v>
      </c>
      <c r="C865" s="8" t="s">
        <v>19</v>
      </c>
      <c r="D865" s="1">
        <v>460</v>
      </c>
      <c r="E865" s="2">
        <v>1300</v>
      </c>
      <c r="F865" s="3" t="s">
        <v>13</v>
      </c>
      <c r="G865" s="4">
        <v>11</v>
      </c>
      <c r="H865" s="4">
        <v>14</v>
      </c>
      <c r="I865" s="4">
        <v>0</v>
      </c>
      <c r="J865" s="5">
        <f t="shared" ref="J865" si="2210">(IF(F865="SELL",G865-H865,IF(F865="BUY",H865-G865)))*E865</f>
        <v>3900</v>
      </c>
      <c r="K865" s="15">
        <v>0</v>
      </c>
      <c r="L865" s="6">
        <f t="shared" ref="L865" si="2211">(K865+J865)/E865</f>
        <v>3</v>
      </c>
      <c r="M865" s="6">
        <f t="shared" ref="M865" si="2212">L865*E865</f>
        <v>3900</v>
      </c>
    </row>
    <row r="866" spans="1:13">
      <c r="A866" s="9">
        <v>43192</v>
      </c>
      <c r="B866" s="2" t="s">
        <v>103</v>
      </c>
      <c r="C866" s="8" t="s">
        <v>19</v>
      </c>
      <c r="D866" s="1">
        <v>460</v>
      </c>
      <c r="E866" s="2">
        <v>750</v>
      </c>
      <c r="F866" s="3" t="s">
        <v>13</v>
      </c>
      <c r="G866" s="4">
        <v>14</v>
      </c>
      <c r="H866" s="4">
        <v>16</v>
      </c>
      <c r="I866" s="4">
        <v>0</v>
      </c>
      <c r="J866" s="5">
        <f t="shared" ref="J866" si="2213">(IF(F866="SELL",G866-H866,IF(F866="BUY",H866-G866)))*E866</f>
        <v>1500</v>
      </c>
      <c r="K866" s="15">
        <v>0</v>
      </c>
      <c r="L866" s="6">
        <f t="shared" ref="L866" si="2214">(K866+J866)/E866</f>
        <v>2</v>
      </c>
      <c r="M866" s="6">
        <f t="shared" ref="M866" si="2215">L866*E866</f>
        <v>1500</v>
      </c>
    </row>
    <row r="867" spans="1:13">
      <c r="A867" s="7">
        <v>43187</v>
      </c>
      <c r="B867" s="2" t="s">
        <v>101</v>
      </c>
      <c r="C867" s="8" t="s">
        <v>18</v>
      </c>
      <c r="D867" s="1">
        <v>290</v>
      </c>
      <c r="E867" s="2">
        <v>1700</v>
      </c>
      <c r="F867" s="3" t="s">
        <v>13</v>
      </c>
      <c r="G867" s="4">
        <v>7.1</v>
      </c>
      <c r="H867" s="4">
        <v>10</v>
      </c>
      <c r="I867" s="4">
        <v>0</v>
      </c>
      <c r="J867" s="5">
        <f t="shared" ref="J867" si="2216">(IF(F867="SELL",G867-H867,IF(F867="BUY",H867-G867)))*E867</f>
        <v>4930.0000000000009</v>
      </c>
      <c r="K867" s="15">
        <v>0</v>
      </c>
      <c r="L867" s="6">
        <f t="shared" ref="L867" si="2217">(K867+J867)/E867</f>
        <v>2.9000000000000004</v>
      </c>
      <c r="M867" s="6">
        <f t="shared" ref="M867" si="2218">L867*E867</f>
        <v>4930.0000000000009</v>
      </c>
    </row>
    <row r="868" spans="1:13">
      <c r="A868" s="7">
        <v>43186</v>
      </c>
      <c r="B868" s="2" t="s">
        <v>100</v>
      </c>
      <c r="C868" s="8" t="s">
        <v>19</v>
      </c>
      <c r="D868" s="1">
        <v>300</v>
      </c>
      <c r="E868" s="2">
        <v>2000</v>
      </c>
      <c r="F868" s="3" t="s">
        <v>13</v>
      </c>
      <c r="G868" s="4">
        <v>4.25</v>
      </c>
      <c r="H868" s="4">
        <v>7</v>
      </c>
      <c r="I868" s="4">
        <v>0</v>
      </c>
      <c r="J868" s="5">
        <f t="shared" ref="J868" si="2219">(IF(F868="SELL",G868-H868,IF(F868="BUY",H868-G868)))*E868</f>
        <v>5500</v>
      </c>
      <c r="K868" s="15">
        <v>0</v>
      </c>
      <c r="L868" s="6">
        <f t="shared" ref="L868" si="2220">(K868+J868)/E868</f>
        <v>2.75</v>
      </c>
      <c r="M868" s="6">
        <f t="shared" ref="M868" si="2221">L868*E868</f>
        <v>5500</v>
      </c>
    </row>
    <row r="869" spans="1:13">
      <c r="A869" s="7">
        <v>43185</v>
      </c>
      <c r="B869" s="2" t="s">
        <v>98</v>
      </c>
      <c r="C869" s="8" t="s">
        <v>19</v>
      </c>
      <c r="D869" s="1">
        <v>2000</v>
      </c>
      <c r="E869" s="2">
        <v>600</v>
      </c>
      <c r="F869" s="3" t="s">
        <v>13</v>
      </c>
      <c r="G869" s="4">
        <v>23</v>
      </c>
      <c r="H869" s="4">
        <v>27</v>
      </c>
      <c r="I869" s="4">
        <v>33.9</v>
      </c>
      <c r="J869" s="5">
        <f t="shared" ref="J869" si="2222">(IF(F869="SELL",G869-H869,IF(F869="BUY",H869-G869)))*E869</f>
        <v>2400</v>
      </c>
      <c r="K869" s="15">
        <f t="shared" ref="K869" si="2223">(IF(F869="SELL",IF(I869="",0,H869-I869),IF(F869="BUY",IF(I869="",0,I869-H869))))*E869</f>
        <v>4139.9999999999991</v>
      </c>
      <c r="L869" s="6">
        <f t="shared" ref="L869" si="2224">(K869+J869)/E869</f>
        <v>10.899999999999999</v>
      </c>
      <c r="M869" s="6">
        <f t="shared" ref="M869" si="2225">L869*E869</f>
        <v>6539.9999999999991</v>
      </c>
    </row>
    <row r="870" spans="1:13">
      <c r="A870" s="7">
        <v>43182</v>
      </c>
      <c r="B870" s="2" t="s">
        <v>99</v>
      </c>
      <c r="C870" s="8" t="s">
        <v>18</v>
      </c>
      <c r="D870" s="1">
        <v>1260</v>
      </c>
      <c r="E870" s="2">
        <v>600</v>
      </c>
      <c r="F870" s="3" t="s">
        <v>13</v>
      </c>
      <c r="G870" s="4">
        <v>10.1</v>
      </c>
      <c r="H870" s="4">
        <v>0</v>
      </c>
      <c r="I870" s="4">
        <v>0</v>
      </c>
      <c r="J870" s="5">
        <v>0</v>
      </c>
      <c r="K870" s="15">
        <v>0</v>
      </c>
      <c r="L870" s="6">
        <f t="shared" ref="L870" si="2226">(K870+J870)/E870</f>
        <v>0</v>
      </c>
      <c r="M870" s="6">
        <f t="shared" ref="M870" si="2227">L870*E870</f>
        <v>0</v>
      </c>
    </row>
    <row r="871" spans="1:13">
      <c r="A871" s="7">
        <v>43181</v>
      </c>
      <c r="B871" s="2" t="s">
        <v>97</v>
      </c>
      <c r="C871" s="8" t="s">
        <v>18</v>
      </c>
      <c r="D871" s="1">
        <v>380</v>
      </c>
      <c r="E871" s="2">
        <v>3000</v>
      </c>
      <c r="F871" s="3" t="s">
        <v>13</v>
      </c>
      <c r="G871" s="4">
        <v>4.8</v>
      </c>
      <c r="H871" s="4">
        <v>6</v>
      </c>
      <c r="I871" s="4">
        <v>0</v>
      </c>
      <c r="J871" s="5">
        <f t="shared" ref="J871" si="2228">(IF(F871="SELL",G871-H871,IF(F871="BUY",H871-G871)))*E871</f>
        <v>3600.0000000000005</v>
      </c>
      <c r="K871" s="15">
        <v>0</v>
      </c>
      <c r="L871" s="6">
        <f t="shared" ref="L871" si="2229">(K871+J871)/E871</f>
        <v>1.2000000000000002</v>
      </c>
      <c r="M871" s="6">
        <f t="shared" ref="M871" si="2230">L871*E871</f>
        <v>3600.0000000000005</v>
      </c>
    </row>
    <row r="872" spans="1:13">
      <c r="A872" s="7">
        <v>43180</v>
      </c>
      <c r="B872" s="2" t="s">
        <v>34</v>
      </c>
      <c r="C872" s="8" t="s">
        <v>19</v>
      </c>
      <c r="D872" s="1">
        <v>2200</v>
      </c>
      <c r="E872" s="2">
        <v>500</v>
      </c>
      <c r="F872" s="3" t="s">
        <v>13</v>
      </c>
      <c r="G872" s="4">
        <v>31</v>
      </c>
      <c r="H872" s="4">
        <v>38</v>
      </c>
      <c r="I872" s="4">
        <v>46</v>
      </c>
      <c r="J872" s="5">
        <f t="shared" ref="J872" si="2231">(IF(F872="SELL",G872-H872,IF(F872="BUY",H872-G872)))*E872</f>
        <v>3500</v>
      </c>
      <c r="K872" s="15">
        <f t="shared" ref="K872" si="2232">(IF(F872="SELL",IF(I872="",0,H872-I872),IF(F872="BUY",IF(I872="",0,I872-H872))))*E872</f>
        <v>4000</v>
      </c>
      <c r="L872" s="6">
        <f t="shared" ref="L872" si="2233">(K872+J872)/E872</f>
        <v>15</v>
      </c>
      <c r="M872" s="6">
        <f t="shared" ref="M872" si="2234">L872*E872</f>
        <v>7500</v>
      </c>
    </row>
    <row r="873" spans="1:13">
      <c r="A873" s="7">
        <v>43180</v>
      </c>
      <c r="B873" s="2" t="s">
        <v>96</v>
      </c>
      <c r="C873" s="8" t="s">
        <v>19</v>
      </c>
      <c r="D873" s="1">
        <v>215</v>
      </c>
      <c r="E873" s="2">
        <v>4000</v>
      </c>
      <c r="F873" s="3" t="s">
        <v>13</v>
      </c>
      <c r="G873" s="4">
        <v>3.5</v>
      </c>
      <c r="H873" s="4">
        <v>4.3</v>
      </c>
      <c r="I873" s="4">
        <v>0</v>
      </c>
      <c r="J873" s="5">
        <f t="shared" ref="J873" si="2235">(IF(F873="SELL",G873-H873,IF(F873="BUY",H873-G873)))*E873</f>
        <v>3199.9999999999991</v>
      </c>
      <c r="K873" s="15">
        <v>0</v>
      </c>
      <c r="L873" s="6">
        <f t="shared" ref="L873" si="2236">(K873+J873)/E873</f>
        <v>0.79999999999999982</v>
      </c>
      <c r="M873" s="6">
        <f t="shared" ref="M873" si="2237">L873*E873</f>
        <v>3199.9999999999991</v>
      </c>
    </row>
    <row r="874" spans="1:13">
      <c r="A874" s="7">
        <v>43179</v>
      </c>
      <c r="B874" s="2" t="s">
        <v>95</v>
      </c>
      <c r="C874" s="8" t="s">
        <v>19</v>
      </c>
      <c r="D874" s="1">
        <v>520</v>
      </c>
      <c r="E874" s="2">
        <v>1100</v>
      </c>
      <c r="F874" s="3" t="s">
        <v>13</v>
      </c>
      <c r="G874" s="4">
        <v>5.6</v>
      </c>
      <c r="H874" s="4">
        <v>8</v>
      </c>
      <c r="I874" s="4">
        <v>0</v>
      </c>
      <c r="J874" s="5">
        <f t="shared" ref="J874" si="2238">(IF(F874="SELL",G874-H874,IF(F874="BUY",H874-G874)))*E874</f>
        <v>2640.0000000000005</v>
      </c>
      <c r="K874" s="15">
        <v>0</v>
      </c>
      <c r="L874" s="6">
        <f t="shared" ref="L874" si="2239">(K874+J874)/E874</f>
        <v>2.4000000000000004</v>
      </c>
      <c r="M874" s="6">
        <f t="shared" ref="M874" si="2240">L874*E874</f>
        <v>2640.0000000000005</v>
      </c>
    </row>
    <row r="875" spans="1:13">
      <c r="A875" s="7">
        <v>43178</v>
      </c>
      <c r="B875" s="2" t="s">
        <v>94</v>
      </c>
      <c r="C875" s="8" t="s">
        <v>18</v>
      </c>
      <c r="D875" s="1">
        <v>220</v>
      </c>
      <c r="E875" s="2">
        <v>4500</v>
      </c>
      <c r="F875" s="3" t="s">
        <v>13</v>
      </c>
      <c r="G875" s="4">
        <v>6.5</v>
      </c>
      <c r="H875" s="4">
        <v>7</v>
      </c>
      <c r="I875" s="4">
        <v>0</v>
      </c>
      <c r="J875" s="5">
        <f t="shared" ref="J875" si="2241">(IF(F875="SELL",G875-H875,IF(F875="BUY",H875-G875)))*E875</f>
        <v>2250</v>
      </c>
      <c r="K875" s="15">
        <v>0</v>
      </c>
      <c r="L875" s="6">
        <f t="shared" ref="L875" si="2242">(K875+J875)/E875</f>
        <v>0.5</v>
      </c>
      <c r="M875" s="6">
        <f t="shared" ref="M875" si="2243">L875*E875</f>
        <v>2250</v>
      </c>
    </row>
    <row r="876" spans="1:13">
      <c r="A876" s="7">
        <v>43175</v>
      </c>
      <c r="B876" s="2" t="s">
        <v>65</v>
      </c>
      <c r="C876" s="8" t="s">
        <v>19</v>
      </c>
      <c r="D876" s="1">
        <v>280</v>
      </c>
      <c r="E876" s="2">
        <v>1600</v>
      </c>
      <c r="F876" s="3" t="s">
        <v>13</v>
      </c>
      <c r="G876" s="4">
        <v>5.7</v>
      </c>
      <c r="H876" s="4">
        <v>7.7</v>
      </c>
      <c r="I876" s="4">
        <v>0</v>
      </c>
      <c r="J876" s="5">
        <f t="shared" ref="J876" si="2244">(IF(F876="SELL",G876-H876,IF(F876="BUY",H876-G876)))*E876</f>
        <v>3200</v>
      </c>
      <c r="K876" s="15">
        <v>0</v>
      </c>
      <c r="L876" s="6">
        <f t="shared" ref="L876" si="2245">(K876+J876)/E876</f>
        <v>2</v>
      </c>
      <c r="M876" s="6">
        <f t="shared" ref="M876" si="2246">L876*E876</f>
        <v>3200</v>
      </c>
    </row>
    <row r="877" spans="1:13">
      <c r="A877" s="7">
        <v>43174</v>
      </c>
      <c r="B877" s="2" t="s">
        <v>52</v>
      </c>
      <c r="C877" s="8" t="s">
        <v>19</v>
      </c>
      <c r="D877" s="1">
        <v>530</v>
      </c>
      <c r="E877" s="2">
        <v>2000</v>
      </c>
      <c r="F877" s="3" t="s">
        <v>13</v>
      </c>
      <c r="G877" s="4">
        <v>10</v>
      </c>
      <c r="H877" s="4">
        <v>12</v>
      </c>
      <c r="I877" s="4">
        <v>0</v>
      </c>
      <c r="J877" s="5">
        <f t="shared" ref="J877" si="2247">(IF(F877="SELL",G877-H877,IF(F877="BUY",H877-G877)))*E877</f>
        <v>4000</v>
      </c>
      <c r="K877" s="15">
        <v>0</v>
      </c>
      <c r="L877" s="6">
        <f t="shared" ref="L877" si="2248">(K877+J877)/E877</f>
        <v>2</v>
      </c>
      <c r="M877" s="6">
        <f t="shared" ref="M877" si="2249">L877*E877</f>
        <v>4000</v>
      </c>
    </row>
    <row r="878" spans="1:13">
      <c r="A878" s="7">
        <v>43174</v>
      </c>
      <c r="B878" s="2" t="s">
        <v>34</v>
      </c>
      <c r="C878" s="8" t="s">
        <v>19</v>
      </c>
      <c r="D878" s="1">
        <v>2150</v>
      </c>
      <c r="E878" s="2">
        <v>500</v>
      </c>
      <c r="F878" s="3" t="s">
        <v>13</v>
      </c>
      <c r="G878" s="4">
        <v>55</v>
      </c>
      <c r="H878" s="4">
        <v>60</v>
      </c>
      <c r="I878" s="4">
        <v>65</v>
      </c>
      <c r="J878" s="5">
        <f t="shared" ref="J878" si="2250">(IF(F878="SELL",G878-H878,IF(F878="BUY",H878-G878)))*E878</f>
        <v>2500</v>
      </c>
      <c r="K878" s="15">
        <f t="shared" ref="K878" si="2251">(IF(F878="SELL",IF(I878="",0,H878-I878),IF(F878="BUY",IF(I878="",0,I878-H878))))*E878</f>
        <v>2500</v>
      </c>
      <c r="L878" s="6">
        <f t="shared" ref="L878" si="2252">(K878+J878)/E878</f>
        <v>10</v>
      </c>
      <c r="M878" s="6">
        <f t="shared" ref="M878" si="2253">L878*E878</f>
        <v>5000</v>
      </c>
    </row>
    <row r="879" spans="1:13">
      <c r="A879" s="7">
        <v>43174</v>
      </c>
      <c r="B879" s="2" t="s">
        <v>51</v>
      </c>
      <c r="C879" s="8" t="s">
        <v>19</v>
      </c>
      <c r="D879" s="1">
        <v>280</v>
      </c>
      <c r="E879" s="2">
        <v>4500</v>
      </c>
      <c r="F879" s="3" t="s">
        <v>13</v>
      </c>
      <c r="G879" s="4">
        <v>8.8000000000000007</v>
      </c>
      <c r="H879" s="4">
        <v>9.5</v>
      </c>
      <c r="I879" s="4">
        <v>0</v>
      </c>
      <c r="J879" s="5">
        <f t="shared" ref="J879" si="2254">(IF(F879="SELL",G879-H879,IF(F879="BUY",H879-G879)))*E879</f>
        <v>3149.9999999999968</v>
      </c>
      <c r="K879" s="15">
        <v>0</v>
      </c>
      <c r="L879" s="6">
        <f t="shared" ref="L879" si="2255">(K879+J879)/E879</f>
        <v>0.69999999999999929</v>
      </c>
      <c r="M879" s="6">
        <f t="shared" ref="M879" si="2256">L879*E879</f>
        <v>3149.9999999999968</v>
      </c>
    </row>
    <row r="880" spans="1:13">
      <c r="A880" s="7">
        <v>43173</v>
      </c>
      <c r="B880" s="2" t="s">
        <v>17</v>
      </c>
      <c r="C880" s="8" t="s">
        <v>19</v>
      </c>
      <c r="D880" s="1">
        <v>360</v>
      </c>
      <c r="E880" s="2">
        <v>1500</v>
      </c>
      <c r="F880" s="3" t="s">
        <v>13</v>
      </c>
      <c r="G880" s="4">
        <v>18</v>
      </c>
      <c r="H880" s="4">
        <v>20</v>
      </c>
      <c r="I880" s="4">
        <v>23</v>
      </c>
      <c r="J880" s="5">
        <f t="shared" ref="J880" si="2257">(IF(F880="SELL",G880-H880,IF(F880="BUY",H880-G880)))*E880</f>
        <v>3000</v>
      </c>
      <c r="K880" s="15">
        <f>(IF(F880="SELL",IF(I880="",0,H880-I880),IF(F880="BUY",IF(I880="",0,I880-H880))))*E880</f>
        <v>4500</v>
      </c>
      <c r="L880" s="6">
        <f t="shared" ref="L880" si="2258">(K880+J880)/E880</f>
        <v>5</v>
      </c>
      <c r="M880" s="6">
        <f t="shared" ref="M880" si="2259">L880*E880</f>
        <v>7500</v>
      </c>
    </row>
    <row r="881" spans="1:13">
      <c r="A881" s="7">
        <v>43173</v>
      </c>
      <c r="B881" s="2" t="s">
        <v>27</v>
      </c>
      <c r="C881" s="8" t="s">
        <v>19</v>
      </c>
      <c r="D881" s="1">
        <v>860</v>
      </c>
      <c r="E881" s="2">
        <v>1500</v>
      </c>
      <c r="F881" s="3" t="s">
        <v>13</v>
      </c>
      <c r="G881" s="4">
        <v>11</v>
      </c>
      <c r="H881" s="4">
        <v>13</v>
      </c>
      <c r="I881" s="4">
        <v>0</v>
      </c>
      <c r="J881" s="5">
        <f t="shared" ref="J881:J883" si="2260">(IF(F881="SELL",G881-H881,IF(F881="BUY",H881-G881)))*E881</f>
        <v>3000</v>
      </c>
      <c r="K881" s="15">
        <v>0</v>
      </c>
      <c r="L881" s="6">
        <f t="shared" ref="L881:L883" si="2261">(K881+J881)/E881</f>
        <v>2</v>
      </c>
      <c r="M881" s="6">
        <f t="shared" ref="M881:M883" si="2262">L881*E881</f>
        <v>3000</v>
      </c>
    </row>
    <row r="882" spans="1:13">
      <c r="A882" s="7">
        <v>43172</v>
      </c>
      <c r="B882" s="2" t="s">
        <v>17</v>
      </c>
      <c r="C882" s="8" t="s">
        <v>19</v>
      </c>
      <c r="D882" s="1">
        <v>360</v>
      </c>
      <c r="E882" s="2">
        <v>1500</v>
      </c>
      <c r="F882" s="3" t="s">
        <v>13</v>
      </c>
      <c r="G882" s="4">
        <v>12</v>
      </c>
      <c r="H882" s="4">
        <v>14</v>
      </c>
      <c r="I882" s="4">
        <v>17</v>
      </c>
      <c r="J882" s="5">
        <f t="shared" si="2260"/>
        <v>3000</v>
      </c>
      <c r="K882" s="15">
        <f t="shared" ref="K882" si="2263">(IF(F882="SELL",IF(I882="",0,H882-I882),IF(F882="BUY",IF(I882="",0,I882-H882))))*E882</f>
        <v>4500</v>
      </c>
      <c r="L882" s="6">
        <f t="shared" si="2261"/>
        <v>5</v>
      </c>
      <c r="M882" s="6">
        <f t="shared" si="2262"/>
        <v>7500</v>
      </c>
    </row>
    <row r="883" spans="1:13">
      <c r="A883" s="7">
        <v>43171</v>
      </c>
      <c r="B883" s="2" t="s">
        <v>93</v>
      </c>
      <c r="C883" s="8" t="s">
        <v>19</v>
      </c>
      <c r="D883" s="1">
        <v>1860</v>
      </c>
      <c r="E883" s="2">
        <v>500</v>
      </c>
      <c r="F883" s="3" t="s">
        <v>13</v>
      </c>
      <c r="G883" s="4">
        <v>20</v>
      </c>
      <c r="H883" s="4">
        <v>24</v>
      </c>
      <c r="I883" s="4">
        <v>0</v>
      </c>
      <c r="J883" s="5">
        <f t="shared" si="2260"/>
        <v>2000</v>
      </c>
      <c r="K883" s="15">
        <v>0</v>
      </c>
      <c r="L883" s="6">
        <f t="shared" si="2261"/>
        <v>4</v>
      </c>
      <c r="M883" s="6">
        <f t="shared" si="2262"/>
        <v>2000</v>
      </c>
    </row>
    <row r="884" spans="1:13">
      <c r="A884" s="7">
        <v>43166</v>
      </c>
      <c r="B884" s="2" t="s">
        <v>88</v>
      </c>
      <c r="C884" s="8" t="s">
        <v>18</v>
      </c>
      <c r="D884" s="1">
        <v>290</v>
      </c>
      <c r="E884" s="2">
        <v>3000</v>
      </c>
      <c r="F884" s="3" t="s">
        <v>13</v>
      </c>
      <c r="G884" s="4">
        <v>11</v>
      </c>
      <c r="H884" s="4">
        <v>9</v>
      </c>
      <c r="I884" s="4">
        <v>0</v>
      </c>
      <c r="J884" s="5">
        <f t="shared" ref="J884" si="2264">(IF(F884="SELL",G884-H884,IF(F884="BUY",H884-G884)))*E884</f>
        <v>-6000</v>
      </c>
      <c r="K884" s="15">
        <v>0</v>
      </c>
      <c r="L884" s="6">
        <f t="shared" ref="L884" si="2265">(K884+J884)/E884</f>
        <v>-2</v>
      </c>
      <c r="M884" s="6">
        <f t="shared" ref="M884" si="2266">L884*E884</f>
        <v>-6000</v>
      </c>
    </row>
    <row r="885" spans="1:13">
      <c r="A885" s="7">
        <v>43166</v>
      </c>
      <c r="B885" s="2" t="s">
        <v>75</v>
      </c>
      <c r="C885" s="8" t="s">
        <v>18</v>
      </c>
      <c r="D885" s="1">
        <v>120</v>
      </c>
      <c r="E885" s="2">
        <v>4500</v>
      </c>
      <c r="F885" s="3" t="s">
        <v>13</v>
      </c>
      <c r="G885" s="4">
        <v>4.05</v>
      </c>
      <c r="H885" s="4">
        <v>4.7</v>
      </c>
      <c r="I885" s="4">
        <v>0</v>
      </c>
      <c r="J885" s="5">
        <f>(IF(F885="SELL",G885-H885,IF(F885="BUY",H885-G885)))*E885</f>
        <v>2925.0000000000018</v>
      </c>
      <c r="K885" s="15">
        <v>0</v>
      </c>
      <c r="L885" s="6">
        <f t="shared" ref="L885" si="2267">(K885+J885)/E885</f>
        <v>0.65000000000000036</v>
      </c>
      <c r="M885" s="6">
        <f t="shared" ref="M885" si="2268">L885*E885</f>
        <v>2925.0000000000018</v>
      </c>
    </row>
    <row r="886" spans="1:13">
      <c r="A886" s="7">
        <v>43165</v>
      </c>
      <c r="B886" s="2" t="s">
        <v>58</v>
      </c>
      <c r="C886" s="8" t="s">
        <v>19</v>
      </c>
      <c r="D886" s="1">
        <v>1060</v>
      </c>
      <c r="E886" s="2">
        <v>1000</v>
      </c>
      <c r="F886" s="3" t="s">
        <v>13</v>
      </c>
      <c r="G886" s="4">
        <v>21</v>
      </c>
      <c r="H886" s="4">
        <v>0</v>
      </c>
      <c r="I886" s="4">
        <v>0</v>
      </c>
      <c r="J886" s="5">
        <v>0</v>
      </c>
      <c r="K886" s="15">
        <f>(IF(F886="SELL",IF(I886="",0,H886-I886),IF(F886="BUY",IF(I886="",0,I886-H886))))*E886</f>
        <v>0</v>
      </c>
      <c r="L886" s="6">
        <f t="shared" ref="L886" si="2269">(K886+J886)/E886</f>
        <v>0</v>
      </c>
      <c r="M886" s="6">
        <f t="shared" ref="M886" si="2270">L886*E886</f>
        <v>0</v>
      </c>
    </row>
    <row r="887" spans="1:13">
      <c r="A887" s="7">
        <v>43164</v>
      </c>
      <c r="B887" s="2" t="s">
        <v>92</v>
      </c>
      <c r="C887" s="8" t="s">
        <v>19</v>
      </c>
      <c r="D887" s="1">
        <v>900</v>
      </c>
      <c r="E887" s="2">
        <v>1500</v>
      </c>
      <c r="F887" s="3" t="s">
        <v>13</v>
      </c>
      <c r="G887" s="4">
        <v>24</v>
      </c>
      <c r="H887" s="4">
        <v>26</v>
      </c>
      <c r="I887" s="4">
        <v>0</v>
      </c>
      <c r="J887" s="5">
        <f t="shared" ref="J887" si="2271">(IF(F887="SELL",G887-H887,IF(F887="BUY",H887-G887)))*E887</f>
        <v>3000</v>
      </c>
      <c r="K887" s="15">
        <v>0</v>
      </c>
      <c r="L887" s="6">
        <f t="shared" ref="L887" si="2272">(K887+J887)/E887</f>
        <v>2</v>
      </c>
      <c r="M887" s="6">
        <f t="shared" ref="M887" si="2273">L887*E887</f>
        <v>3000</v>
      </c>
    </row>
    <row r="888" spans="1:13">
      <c r="A888" s="7">
        <v>43160</v>
      </c>
      <c r="B888" s="2" t="s">
        <v>91</v>
      </c>
      <c r="C888" s="8" t="s">
        <v>19</v>
      </c>
      <c r="D888" s="1">
        <v>95.5</v>
      </c>
      <c r="E888" s="2">
        <v>7000</v>
      </c>
      <c r="F888" s="3" t="s">
        <v>13</v>
      </c>
      <c r="G888" s="4">
        <v>2.85</v>
      </c>
      <c r="H888" s="4">
        <v>0</v>
      </c>
      <c r="I888" s="4">
        <v>0</v>
      </c>
      <c r="J888" s="5">
        <v>0</v>
      </c>
      <c r="K888" s="15">
        <f>(IF(F888="SELL",IF(I888="",0,H888-I888),IF(F888="BUY",IF(I888="",0,I888-H888))))*E888</f>
        <v>0</v>
      </c>
      <c r="L888" s="6">
        <f t="shared" ref="L888" si="2274">(K888+J888)/E888</f>
        <v>0</v>
      </c>
      <c r="M888" s="6">
        <f t="shared" ref="M888" si="2275">L888*E888</f>
        <v>0</v>
      </c>
    </row>
    <row r="889" spans="1:13">
      <c r="A889" s="7">
        <v>43158</v>
      </c>
      <c r="B889" s="2" t="s">
        <v>86</v>
      </c>
      <c r="C889" s="8" t="s">
        <v>19</v>
      </c>
      <c r="D889" s="1">
        <v>280</v>
      </c>
      <c r="E889" s="2">
        <v>4500</v>
      </c>
      <c r="F889" s="3" t="s">
        <v>13</v>
      </c>
      <c r="G889" s="4">
        <v>10</v>
      </c>
      <c r="H889" s="4">
        <v>0</v>
      </c>
      <c r="I889" s="4">
        <v>0</v>
      </c>
      <c r="J889" s="5">
        <v>0</v>
      </c>
      <c r="K889" s="15">
        <f>(IF(F889="SELL",IF(I889="",0,H889-I889),IF(F889="BUY",IF(I889="",0,I889-H889))))*E889</f>
        <v>0</v>
      </c>
      <c r="L889" s="6">
        <f t="shared" ref="L889" si="2276">(K889+J889)/E889</f>
        <v>0</v>
      </c>
      <c r="M889" s="6">
        <f t="shared" ref="M889" si="2277">L889*E889</f>
        <v>0</v>
      </c>
    </row>
    <row r="890" spans="1:13">
      <c r="A890" s="7">
        <v>43157</v>
      </c>
      <c r="B890" s="2" t="s">
        <v>23</v>
      </c>
      <c r="C890" s="8" t="s">
        <v>19</v>
      </c>
      <c r="D890" s="1">
        <v>980</v>
      </c>
      <c r="E890" s="2">
        <v>1000</v>
      </c>
      <c r="F890" s="3" t="s">
        <v>13</v>
      </c>
      <c r="G890" s="4">
        <v>31</v>
      </c>
      <c r="H890" s="4">
        <v>33.5</v>
      </c>
      <c r="I890" s="4">
        <v>37.799999999999997</v>
      </c>
      <c r="J890" s="5">
        <f t="shared" ref="J890" si="2278">(IF(F890="SELL",G890-H890,IF(F890="BUY",H890-G890)))*E890</f>
        <v>2500</v>
      </c>
      <c r="K890" s="15">
        <f>(IF(F890="SELL",IF(I890="",0,H890-I890),IF(F890="BUY",IF(I890="",0,I890-H890))))*E890</f>
        <v>4299.9999999999973</v>
      </c>
      <c r="L890" s="6">
        <f t="shared" ref="L890" si="2279">(K890+J890)/E890</f>
        <v>6.7999999999999972</v>
      </c>
      <c r="M890" s="6">
        <f t="shared" ref="M890" si="2280">L890*E890</f>
        <v>6799.9999999999973</v>
      </c>
    </row>
    <row r="891" spans="1:13">
      <c r="A891" s="7">
        <v>43157</v>
      </c>
      <c r="B891" s="2" t="s">
        <v>90</v>
      </c>
      <c r="C891" s="8" t="s">
        <v>19</v>
      </c>
      <c r="D891" s="1">
        <v>9000</v>
      </c>
      <c r="E891" s="2">
        <v>75</v>
      </c>
      <c r="F891" s="3" t="s">
        <v>13</v>
      </c>
      <c r="G891" s="4">
        <v>135</v>
      </c>
      <c r="H891" s="4">
        <v>150</v>
      </c>
      <c r="I891" s="4">
        <v>165</v>
      </c>
      <c r="J891" s="5">
        <f t="shared" ref="J891" si="2281">(IF(F891="SELL",G891-H891,IF(F891="BUY",H891-G891)))*E891</f>
        <v>1125</v>
      </c>
      <c r="K891" s="15">
        <f>(IF(F891="SELL",IF(I891="",0,H891-I891),IF(F891="BUY",IF(I891="",0,I891-H891))))*E891</f>
        <v>1125</v>
      </c>
      <c r="L891" s="6">
        <f t="shared" ref="L891" si="2282">(K891+J891)/E891</f>
        <v>30</v>
      </c>
      <c r="M891" s="6">
        <f t="shared" ref="M891" si="2283">L891*E891</f>
        <v>2250</v>
      </c>
    </row>
    <row r="892" spans="1:13">
      <c r="A892" s="7">
        <v>43154</v>
      </c>
      <c r="B892" s="2" t="s">
        <v>64</v>
      </c>
      <c r="C892" s="8" t="s">
        <v>19</v>
      </c>
      <c r="D892" s="1">
        <v>230</v>
      </c>
      <c r="E892" s="2">
        <v>5000</v>
      </c>
      <c r="F892" s="3" t="s">
        <v>13</v>
      </c>
      <c r="G892" s="4">
        <v>7.4</v>
      </c>
      <c r="H892" s="4">
        <v>8</v>
      </c>
      <c r="I892" s="4">
        <v>0</v>
      </c>
      <c r="J892" s="5">
        <f t="shared" ref="J892" si="2284">(IF(F892="SELL",G892-H892,IF(F892="BUY",H892-G892)))*E892</f>
        <v>2999.9999999999982</v>
      </c>
      <c r="K892" s="15">
        <v>0</v>
      </c>
      <c r="L892" s="6">
        <f t="shared" ref="L892" si="2285">(K892+J892)/E892</f>
        <v>0.59999999999999964</v>
      </c>
      <c r="M892" s="6">
        <f t="shared" ref="M892" si="2286">L892*E892</f>
        <v>2999.9999999999982</v>
      </c>
    </row>
    <row r="893" spans="1:13">
      <c r="A893" s="7">
        <v>43154</v>
      </c>
      <c r="B893" s="2" t="s">
        <v>87</v>
      </c>
      <c r="C893" s="8" t="s">
        <v>19</v>
      </c>
      <c r="D893" s="1">
        <v>165</v>
      </c>
      <c r="E893" s="2">
        <v>4500</v>
      </c>
      <c r="F893" s="3" t="s">
        <v>13</v>
      </c>
      <c r="G893" s="4">
        <v>4.5</v>
      </c>
      <c r="H893" s="4">
        <v>5.0999999999999996</v>
      </c>
      <c r="I893" s="4">
        <v>0</v>
      </c>
      <c r="J893" s="5">
        <f t="shared" ref="J893:J894" si="2287">(IF(F893="SELL",G893-H893,IF(F893="BUY",H893-G893)))*E893</f>
        <v>2699.9999999999982</v>
      </c>
      <c r="K893" s="15">
        <v>0</v>
      </c>
      <c r="L893" s="6">
        <f t="shared" ref="L893:L894" si="2288">(K893+J893)/E893</f>
        <v>0.59999999999999964</v>
      </c>
      <c r="M893" s="6">
        <f t="shared" ref="M893:M894" si="2289">L893*E893</f>
        <v>2699.9999999999982</v>
      </c>
    </row>
    <row r="894" spans="1:13">
      <c r="A894" s="7">
        <v>43154</v>
      </c>
      <c r="B894" s="2" t="s">
        <v>76</v>
      </c>
      <c r="C894" s="8" t="s">
        <v>19</v>
      </c>
      <c r="D894" s="1">
        <v>1350</v>
      </c>
      <c r="E894" s="2">
        <v>600</v>
      </c>
      <c r="F894" s="3" t="s">
        <v>13</v>
      </c>
      <c r="G894" s="4">
        <v>39</v>
      </c>
      <c r="H894" s="4">
        <v>43</v>
      </c>
      <c r="I894" s="4">
        <v>0</v>
      </c>
      <c r="J894" s="5">
        <f t="shared" si="2287"/>
        <v>2400</v>
      </c>
      <c r="K894" s="15">
        <v>0</v>
      </c>
      <c r="L894" s="6">
        <f t="shared" si="2288"/>
        <v>4</v>
      </c>
      <c r="M894" s="6">
        <f t="shared" si="2289"/>
        <v>2400</v>
      </c>
    </row>
    <row r="895" spans="1:13">
      <c r="A895" s="7">
        <v>43153</v>
      </c>
      <c r="B895" s="2" t="s">
        <v>89</v>
      </c>
      <c r="C895" s="8" t="s">
        <v>18</v>
      </c>
      <c r="D895" s="1">
        <v>150</v>
      </c>
      <c r="E895" s="2">
        <v>4950</v>
      </c>
      <c r="F895" s="3" t="s">
        <v>13</v>
      </c>
      <c r="G895" s="4">
        <v>1.5</v>
      </c>
      <c r="H895" s="4">
        <v>2</v>
      </c>
      <c r="I895" s="4">
        <v>3</v>
      </c>
      <c r="J895" s="5">
        <f t="shared" ref="J895:J896" si="2290">(IF(F895="SELL",G895-H895,IF(F895="BUY",H895-G895)))*E895</f>
        <v>2475</v>
      </c>
      <c r="K895" s="15">
        <f>(IF(F895="SELL",IF(I895="",0,H895-I895),IF(F895="BUY",IF(I895="",0,I895-H895))))*E895</f>
        <v>4950</v>
      </c>
      <c r="L895" s="6">
        <f t="shared" ref="L895:L896" si="2291">(K895+J895)/E895</f>
        <v>1.5</v>
      </c>
      <c r="M895" s="6">
        <f t="shared" ref="M895:M896" si="2292">L895*E895</f>
        <v>7425</v>
      </c>
    </row>
    <row r="896" spans="1:13">
      <c r="A896" s="7">
        <v>43153</v>
      </c>
      <c r="B896" s="2" t="s">
        <v>69</v>
      </c>
      <c r="C896" s="8" t="s">
        <v>18</v>
      </c>
      <c r="D896" s="1">
        <v>740</v>
      </c>
      <c r="E896" s="2">
        <v>1200</v>
      </c>
      <c r="F896" s="3" t="s">
        <v>13</v>
      </c>
      <c r="G896" s="4">
        <v>8.5</v>
      </c>
      <c r="H896" s="4">
        <v>11</v>
      </c>
      <c r="I896" s="4">
        <v>0</v>
      </c>
      <c r="J896" s="5">
        <f t="shared" si="2290"/>
        <v>3000</v>
      </c>
      <c r="K896" s="15">
        <v>0</v>
      </c>
      <c r="L896" s="6">
        <f t="shared" si="2291"/>
        <v>2.5</v>
      </c>
      <c r="M896" s="6">
        <f t="shared" si="2292"/>
        <v>3000</v>
      </c>
    </row>
    <row r="897" spans="1:13">
      <c r="A897" s="7">
        <v>43152</v>
      </c>
      <c r="B897" s="2" t="s">
        <v>88</v>
      </c>
      <c r="C897" s="8" t="s">
        <v>18</v>
      </c>
      <c r="D897" s="1">
        <v>305</v>
      </c>
      <c r="E897" s="2">
        <v>3000</v>
      </c>
      <c r="F897" s="3" t="s">
        <v>13</v>
      </c>
      <c r="G897" s="4">
        <v>6</v>
      </c>
      <c r="H897" s="4">
        <v>7</v>
      </c>
      <c r="I897" s="4">
        <v>8.9</v>
      </c>
      <c r="J897" s="5">
        <f t="shared" ref="J897" si="2293">(IF(F897="SELL",G897-H897,IF(F897="BUY",H897-G897)))*E897</f>
        <v>3000</v>
      </c>
      <c r="K897" s="15">
        <f>(IF(F897="SELL",IF(I897="",0,H897-I897),IF(F897="BUY",IF(I897="",0,I897-H897))))*E897</f>
        <v>5700.0000000000009</v>
      </c>
      <c r="L897" s="6">
        <f t="shared" ref="L897" si="2294">(K897+J897)/E897</f>
        <v>2.9</v>
      </c>
      <c r="M897" s="6">
        <f t="shared" ref="M897" si="2295">L897*E897</f>
        <v>8700</v>
      </c>
    </row>
    <row r="898" spans="1:13">
      <c r="A898" s="7">
        <v>43152</v>
      </c>
      <c r="B898" s="2" t="s">
        <v>51</v>
      </c>
      <c r="C898" s="8" t="s">
        <v>18</v>
      </c>
      <c r="D898" s="1">
        <v>425</v>
      </c>
      <c r="E898" s="2">
        <v>4500</v>
      </c>
      <c r="F898" s="3" t="s">
        <v>13</v>
      </c>
      <c r="G898" s="4">
        <v>4.55</v>
      </c>
      <c r="H898" s="4">
        <v>3</v>
      </c>
      <c r="I898" s="4">
        <v>0</v>
      </c>
      <c r="J898" s="5">
        <f t="shared" ref="J898" si="2296">(IF(F898="SELL",G898-H898,IF(F898="BUY",H898-G898)))*E898</f>
        <v>-6974.9999999999991</v>
      </c>
      <c r="K898" s="15">
        <v>0</v>
      </c>
      <c r="L898" s="6">
        <f t="shared" ref="L898" si="2297">(K898+J898)/E898</f>
        <v>-1.5499999999999998</v>
      </c>
      <c r="M898" s="6">
        <f t="shared" ref="M898" si="2298">L898*E898</f>
        <v>-6974.9999999999991</v>
      </c>
    </row>
    <row r="899" spans="1:13">
      <c r="A899" s="7">
        <v>43147</v>
      </c>
      <c r="B899" s="2" t="s">
        <v>64</v>
      </c>
      <c r="C899" s="8" t="s">
        <v>19</v>
      </c>
      <c r="D899" s="1">
        <v>230</v>
      </c>
      <c r="E899" s="2">
        <v>5000</v>
      </c>
      <c r="F899" s="3" t="s">
        <v>13</v>
      </c>
      <c r="G899" s="4">
        <v>6.3</v>
      </c>
      <c r="H899" s="4">
        <v>7</v>
      </c>
      <c r="I899" s="4">
        <v>0</v>
      </c>
      <c r="J899" s="5">
        <f t="shared" ref="J899:J900" si="2299">(IF(F899="SELL",G899-H899,IF(F899="BUY",H899-G899)))*E899</f>
        <v>3500.0000000000009</v>
      </c>
      <c r="K899" s="15">
        <v>0</v>
      </c>
      <c r="L899" s="6">
        <f t="shared" ref="L899:L900" si="2300">(K899+J899)/E899</f>
        <v>0.70000000000000018</v>
      </c>
      <c r="M899" s="6">
        <f t="shared" ref="M899:M900" si="2301">L899*E899</f>
        <v>3500.0000000000009</v>
      </c>
    </row>
    <row r="900" spans="1:13">
      <c r="A900" s="7">
        <v>43145</v>
      </c>
      <c r="B900" s="2" t="s">
        <v>39</v>
      </c>
      <c r="C900" s="8" t="s">
        <v>19</v>
      </c>
      <c r="D900" s="1">
        <v>140</v>
      </c>
      <c r="E900" s="2">
        <v>7000</v>
      </c>
      <c r="F900" s="3" t="s">
        <v>13</v>
      </c>
      <c r="G900" s="4">
        <v>2.2999999999999998</v>
      </c>
      <c r="H900" s="4">
        <v>2.7</v>
      </c>
      <c r="I900" s="4">
        <v>0</v>
      </c>
      <c r="J900" s="5">
        <f t="shared" si="2299"/>
        <v>2800.0000000000023</v>
      </c>
      <c r="K900" s="15">
        <v>0</v>
      </c>
      <c r="L900" s="6">
        <f t="shared" si="2300"/>
        <v>0.4000000000000003</v>
      </c>
      <c r="M900" s="6">
        <f t="shared" si="2301"/>
        <v>2800.0000000000023</v>
      </c>
    </row>
    <row r="901" spans="1:13">
      <c r="A901" s="7">
        <v>43143</v>
      </c>
      <c r="B901" s="2" t="s">
        <v>64</v>
      </c>
      <c r="C901" s="8" t="s">
        <v>19</v>
      </c>
      <c r="D901" s="1">
        <v>240</v>
      </c>
      <c r="E901" s="2">
        <v>5000</v>
      </c>
      <c r="F901" s="3" t="s">
        <v>13</v>
      </c>
      <c r="G901" s="4">
        <v>7</v>
      </c>
      <c r="H901" s="4">
        <v>0</v>
      </c>
      <c r="I901" s="4">
        <v>0</v>
      </c>
      <c r="J901" s="5">
        <v>0</v>
      </c>
      <c r="K901" s="15">
        <v>0</v>
      </c>
      <c r="L901" s="6">
        <f t="shared" ref="L901" si="2302">(K901+J901)/E901</f>
        <v>0</v>
      </c>
      <c r="M901" s="6">
        <f t="shared" ref="M901" si="2303">L901*E901</f>
        <v>0</v>
      </c>
    </row>
    <row r="902" spans="1:13">
      <c r="A902" s="7">
        <v>43139</v>
      </c>
      <c r="B902" s="2" t="s">
        <v>64</v>
      </c>
      <c r="C902" s="8" t="s">
        <v>19</v>
      </c>
      <c r="D902" s="1">
        <v>240</v>
      </c>
      <c r="E902" s="2">
        <v>5000</v>
      </c>
      <c r="F902" s="3" t="s">
        <v>13</v>
      </c>
      <c r="G902" s="4">
        <v>6.3</v>
      </c>
      <c r="H902" s="4">
        <v>6.7</v>
      </c>
      <c r="I902" s="4">
        <v>0</v>
      </c>
      <c r="J902" s="5">
        <f t="shared" ref="J902" si="2304">(IF(F902="SELL",G902-H902,IF(F902="BUY",H902-G902)))*E902</f>
        <v>2000.0000000000018</v>
      </c>
      <c r="K902" s="15">
        <v>0</v>
      </c>
      <c r="L902" s="6">
        <f t="shared" ref="L902" si="2305">(K902+J902)/E902</f>
        <v>0.40000000000000036</v>
      </c>
      <c r="M902" s="6">
        <f t="shared" ref="M902" si="2306">L902*E902</f>
        <v>2000.0000000000018</v>
      </c>
    </row>
    <row r="903" spans="1:13">
      <c r="A903" s="7">
        <v>43131</v>
      </c>
      <c r="B903" s="2" t="s">
        <v>80</v>
      </c>
      <c r="C903" s="8" t="s">
        <v>18</v>
      </c>
      <c r="D903" s="1">
        <v>110</v>
      </c>
      <c r="E903" s="2">
        <v>6000</v>
      </c>
      <c r="F903" s="3" t="s">
        <v>13</v>
      </c>
      <c r="G903" s="4">
        <v>4.5999999999999996</v>
      </c>
      <c r="H903" s="4">
        <v>0</v>
      </c>
      <c r="I903" s="4">
        <v>0</v>
      </c>
      <c r="J903" s="5">
        <v>0</v>
      </c>
      <c r="K903" s="15">
        <v>0</v>
      </c>
      <c r="L903" s="6">
        <f t="shared" ref="L903" si="2307">(K903+J903)/E903</f>
        <v>0</v>
      </c>
      <c r="M903" s="6">
        <f t="shared" ref="M903" si="2308">L903*E903</f>
        <v>0</v>
      </c>
    </row>
    <row r="904" spans="1:13">
      <c r="A904" s="7">
        <v>43125</v>
      </c>
      <c r="B904" s="2" t="s">
        <v>87</v>
      </c>
      <c r="C904" s="8" t="s">
        <v>19</v>
      </c>
      <c r="D904" s="1">
        <v>180</v>
      </c>
      <c r="E904" s="2">
        <v>4500</v>
      </c>
      <c r="F904" s="3" t="s">
        <v>13</v>
      </c>
      <c r="G904" s="4">
        <v>2.5</v>
      </c>
      <c r="H904" s="4">
        <v>1</v>
      </c>
      <c r="I904" s="4">
        <v>0</v>
      </c>
      <c r="J904" s="5">
        <f t="shared" ref="J904" si="2309">(IF(F904="SELL",G904-H904,IF(F904="BUY",H904-G904)))*E904</f>
        <v>-6750</v>
      </c>
      <c r="K904" s="15">
        <v>0</v>
      </c>
      <c r="L904" s="6">
        <f t="shared" ref="L904" si="2310">(K904+J904)/E904</f>
        <v>-1.5</v>
      </c>
      <c r="M904" s="6">
        <f t="shared" ref="M904" si="2311">L904*E904</f>
        <v>-6750</v>
      </c>
    </row>
    <row r="905" spans="1:13">
      <c r="A905" s="7">
        <v>43124</v>
      </c>
      <c r="B905" s="2" t="s">
        <v>38</v>
      </c>
      <c r="C905" s="8" t="s">
        <v>19</v>
      </c>
      <c r="D905" s="1">
        <v>820</v>
      </c>
      <c r="E905" s="2">
        <v>1100</v>
      </c>
      <c r="F905" s="3" t="s">
        <v>13</v>
      </c>
      <c r="G905" s="4">
        <v>14.4</v>
      </c>
      <c r="H905" s="4">
        <v>17.399999999999999</v>
      </c>
      <c r="I905" s="4">
        <v>0</v>
      </c>
      <c r="J905" s="5">
        <f t="shared" ref="J905" si="2312">(IF(F905="SELL",G905-H905,IF(F905="BUY",H905-G905)))*E905</f>
        <v>3299.9999999999982</v>
      </c>
      <c r="K905" s="15">
        <v>0</v>
      </c>
      <c r="L905" s="6">
        <f t="shared" ref="L905" si="2313">(K905+J905)/E905</f>
        <v>2.9999999999999982</v>
      </c>
      <c r="M905" s="6">
        <f t="shared" ref="M905" si="2314">L905*E905</f>
        <v>3299.9999999999982</v>
      </c>
    </row>
    <row r="906" spans="1:13">
      <c r="A906" s="7">
        <v>43123</v>
      </c>
      <c r="B906" s="2" t="s">
        <v>86</v>
      </c>
      <c r="C906" s="8" t="s">
        <v>19</v>
      </c>
      <c r="D906" s="1">
        <v>270</v>
      </c>
      <c r="E906" s="2">
        <v>4500</v>
      </c>
      <c r="F906" s="3" t="s">
        <v>13</v>
      </c>
      <c r="G906" s="4">
        <v>5</v>
      </c>
      <c r="H906" s="4">
        <v>5.7</v>
      </c>
      <c r="I906" s="4">
        <v>7</v>
      </c>
      <c r="J906" s="5">
        <f t="shared" ref="J906:J907" si="2315">(IF(F906="SELL",G906-H906,IF(F906="BUY",H906-G906)))*E906</f>
        <v>3150.0000000000009</v>
      </c>
      <c r="K906" s="15">
        <f>(IF(F906="SELL",IF(I906="",0,H906-I906),IF(F906="BUY",IF(I906="",0,I906-H906))))*E906</f>
        <v>5849.9999999999991</v>
      </c>
      <c r="L906" s="6">
        <f t="shared" ref="L906:L907" si="2316">(K906+J906)/E906</f>
        <v>2</v>
      </c>
      <c r="M906" s="6">
        <f t="shared" ref="M906:M907" si="2317">L906*E906</f>
        <v>9000</v>
      </c>
    </row>
    <row r="907" spans="1:13">
      <c r="A907" s="7">
        <v>43122</v>
      </c>
      <c r="B907" s="2" t="s">
        <v>27</v>
      </c>
      <c r="C907" s="8" t="s">
        <v>19</v>
      </c>
      <c r="D907" s="1">
        <v>910</v>
      </c>
      <c r="E907" s="2">
        <v>1500</v>
      </c>
      <c r="F907" s="3" t="s">
        <v>13</v>
      </c>
      <c r="G907" s="4">
        <v>12</v>
      </c>
      <c r="H907" s="4">
        <v>14</v>
      </c>
      <c r="I907" s="4">
        <v>0</v>
      </c>
      <c r="J907" s="5">
        <f t="shared" si="2315"/>
        <v>3000</v>
      </c>
      <c r="K907" s="15">
        <v>0</v>
      </c>
      <c r="L907" s="6">
        <f t="shared" si="2316"/>
        <v>2</v>
      </c>
      <c r="M907" s="6">
        <f t="shared" si="2317"/>
        <v>3000</v>
      </c>
    </row>
    <row r="908" spans="1:13">
      <c r="A908" s="7">
        <v>43115</v>
      </c>
      <c r="B908" s="2" t="s">
        <v>85</v>
      </c>
      <c r="C908" s="8" t="s">
        <v>19</v>
      </c>
      <c r="D908" s="1">
        <v>100</v>
      </c>
      <c r="E908" s="2">
        <v>12000</v>
      </c>
      <c r="F908" s="3" t="s">
        <v>13</v>
      </c>
      <c r="G908" s="4">
        <v>3.75</v>
      </c>
      <c r="H908" s="4">
        <v>0</v>
      </c>
      <c r="I908" s="4">
        <v>0</v>
      </c>
      <c r="J908" s="5">
        <v>0</v>
      </c>
      <c r="K908" s="15">
        <v>0</v>
      </c>
      <c r="L908" s="6">
        <f t="shared" ref="L908" si="2318">(K908+J908)/E908</f>
        <v>0</v>
      </c>
      <c r="M908" s="6">
        <f t="shared" ref="M908" si="2319">L908*E908</f>
        <v>0</v>
      </c>
    </row>
    <row r="909" spans="1:13">
      <c r="A909" s="7">
        <v>43111</v>
      </c>
      <c r="B909" s="2" t="s">
        <v>64</v>
      </c>
      <c r="C909" s="8" t="s">
        <v>19</v>
      </c>
      <c r="D909" s="1">
        <v>280</v>
      </c>
      <c r="E909" s="2">
        <v>5000</v>
      </c>
      <c r="F909" s="3" t="s">
        <v>13</v>
      </c>
      <c r="G909" s="4">
        <v>8</v>
      </c>
      <c r="H909" s="4">
        <v>6.5</v>
      </c>
      <c r="I909" s="4">
        <v>0</v>
      </c>
      <c r="J909" s="5">
        <f t="shared" ref="J909" si="2320">(IF(F909="SELL",G909-H909,IF(F909="BUY",H909-G909)))*E909</f>
        <v>-7500</v>
      </c>
      <c r="K909" s="15">
        <v>0</v>
      </c>
      <c r="L909" s="6">
        <f t="shared" ref="L909" si="2321">(K909+J909)/E909</f>
        <v>-1.5</v>
      </c>
      <c r="M909" s="6">
        <f t="shared" ref="M909" si="2322">L909*E909</f>
        <v>-7500</v>
      </c>
    </row>
    <row r="910" spans="1:13">
      <c r="A910" s="7">
        <v>43109</v>
      </c>
      <c r="B910" s="2" t="s">
        <v>64</v>
      </c>
      <c r="C910" s="8" t="s">
        <v>19</v>
      </c>
      <c r="D910" s="1">
        <v>270</v>
      </c>
      <c r="E910" s="2">
        <v>7000</v>
      </c>
      <c r="F910" s="3" t="s">
        <v>13</v>
      </c>
      <c r="G910" s="4">
        <v>9</v>
      </c>
      <c r="H910" s="4">
        <v>9.6</v>
      </c>
      <c r="I910" s="4">
        <v>10.6</v>
      </c>
      <c r="J910" s="5">
        <f t="shared" ref="J910" si="2323">(IF(F910="SELL",G910-H910,IF(F910="BUY",H910-G910)))*E910</f>
        <v>4199.9999999999973</v>
      </c>
      <c r="K910" s="15">
        <f>(IF(F910="SELL",IF(I910="",0,H910-I910),IF(F910="BUY",IF(I910="",0,I910-H910))))*E910</f>
        <v>7000</v>
      </c>
      <c r="L910" s="6">
        <f t="shared" ref="L910" si="2324">(K910+J910)/E910</f>
        <v>1.5999999999999994</v>
      </c>
      <c r="M910" s="6">
        <f t="shared" ref="M910" si="2325">L910*E910</f>
        <v>11199.999999999996</v>
      </c>
    </row>
    <row r="911" spans="1:13">
      <c r="A911" s="7">
        <v>43105</v>
      </c>
      <c r="B911" s="2" t="s">
        <v>64</v>
      </c>
      <c r="C911" s="8" t="s">
        <v>19</v>
      </c>
      <c r="D911" s="1">
        <v>270</v>
      </c>
      <c r="E911" s="2">
        <v>5000</v>
      </c>
      <c r="F911" s="3" t="s">
        <v>13</v>
      </c>
      <c r="G911" s="4">
        <v>8.0500000000000007</v>
      </c>
      <c r="H911" s="4">
        <v>8.0500000000000007</v>
      </c>
      <c r="I911" s="4">
        <v>0</v>
      </c>
      <c r="J911" s="5">
        <f t="shared" ref="J911" si="2326">(IF(F911="SELL",G911-H911,IF(F911="BUY",H911-G911)))*E911</f>
        <v>0</v>
      </c>
      <c r="K911" s="15">
        <v>0</v>
      </c>
      <c r="L911" s="6">
        <f t="shared" ref="L911" si="2327">(K911+J911)/E911</f>
        <v>0</v>
      </c>
      <c r="M911" s="6">
        <f t="shared" ref="M911" si="2328">L911*E911</f>
        <v>0</v>
      </c>
    </row>
    <row r="912" spans="1:13">
      <c r="A912" s="7">
        <v>43105</v>
      </c>
      <c r="B912" s="2" t="s">
        <v>76</v>
      </c>
      <c r="C912" s="8" t="s">
        <v>19</v>
      </c>
      <c r="D912" s="1">
        <v>1500</v>
      </c>
      <c r="E912" s="2">
        <v>600</v>
      </c>
      <c r="F912" s="3" t="s">
        <v>13</v>
      </c>
      <c r="G912" s="4">
        <v>39</v>
      </c>
      <c r="H912" s="4">
        <v>0</v>
      </c>
      <c r="I912" s="4">
        <v>0</v>
      </c>
      <c r="J912" s="5">
        <v>0</v>
      </c>
      <c r="K912" s="15">
        <v>0</v>
      </c>
      <c r="L912" s="6">
        <f t="shared" ref="L912" si="2329">(K912+J912)/E912</f>
        <v>0</v>
      </c>
      <c r="M912" s="6">
        <f t="shared" ref="M912" si="2330">L912*E912</f>
        <v>0</v>
      </c>
    </row>
    <row r="913" spans="1:13">
      <c r="A913" s="7">
        <v>43104</v>
      </c>
      <c r="B913" s="2" t="s">
        <v>84</v>
      </c>
      <c r="C913" s="8" t="s">
        <v>19</v>
      </c>
      <c r="D913" s="1">
        <v>105</v>
      </c>
      <c r="E913" s="2">
        <v>7000</v>
      </c>
      <c r="F913" s="3" t="s">
        <v>13</v>
      </c>
      <c r="G913" s="4">
        <v>4.9000000000000004</v>
      </c>
      <c r="H913" s="4">
        <v>5.4</v>
      </c>
      <c r="I913" s="4">
        <v>0</v>
      </c>
      <c r="J913" s="5">
        <f t="shared" ref="J913" si="2331">(IF(F913="SELL",G913-H913,IF(F913="BUY",H913-G913)))*E913</f>
        <v>3500</v>
      </c>
      <c r="K913" s="15">
        <v>0</v>
      </c>
      <c r="L913" s="6">
        <f t="shared" ref="L913" si="2332">(K913+J913)/E913</f>
        <v>0.5</v>
      </c>
      <c r="M913" s="6">
        <f t="shared" ref="M913" si="2333">L913*E913</f>
        <v>3500</v>
      </c>
    </row>
    <row r="914" spans="1:13">
      <c r="A914" s="7">
        <v>43104</v>
      </c>
      <c r="B914" s="2" t="s">
        <v>83</v>
      </c>
      <c r="C914" s="8" t="s">
        <v>19</v>
      </c>
      <c r="D914" s="1">
        <v>1000</v>
      </c>
      <c r="E914" s="2">
        <v>800</v>
      </c>
      <c r="F914" s="3" t="s">
        <v>13</v>
      </c>
      <c r="G914" s="4">
        <v>40</v>
      </c>
      <c r="H914" s="4">
        <v>44</v>
      </c>
      <c r="I914" s="4">
        <v>0</v>
      </c>
      <c r="J914" s="5">
        <f t="shared" ref="J914" si="2334">(IF(F914="SELL",G914-H914,IF(F914="BUY",H914-G914)))*E914</f>
        <v>3200</v>
      </c>
      <c r="K914" s="15">
        <v>0</v>
      </c>
      <c r="L914" s="6">
        <f t="shared" ref="L914" si="2335">(K914+J914)/E914</f>
        <v>4</v>
      </c>
      <c r="M914" s="6">
        <f t="shared" ref="M914" si="2336">L914*E914</f>
        <v>3200</v>
      </c>
    </row>
    <row r="915" spans="1:13">
      <c r="A915" s="7">
        <v>43103</v>
      </c>
      <c r="B915" s="2" t="s">
        <v>45</v>
      </c>
      <c r="C915" s="8" t="s">
        <v>19</v>
      </c>
      <c r="D915" s="1">
        <v>200</v>
      </c>
      <c r="E915" s="2">
        <v>3500</v>
      </c>
      <c r="F915" s="3" t="s">
        <v>13</v>
      </c>
      <c r="G915" s="4">
        <v>5.25</v>
      </c>
      <c r="H915" s="4">
        <v>6.25</v>
      </c>
      <c r="I915" s="4">
        <v>7.85</v>
      </c>
      <c r="J915" s="5">
        <f t="shared" ref="J915" si="2337">(IF(F915="SELL",G915-H915,IF(F915="BUY",H915-G915)))*E915</f>
        <v>3500</v>
      </c>
      <c r="K915" s="15">
        <f>(IF(F915="SELL",IF(I915="",0,H915-I915),IF(F915="BUY",IF(I915="",0,I915-H915))))*E915</f>
        <v>5599.9999999999991</v>
      </c>
      <c r="L915" s="6">
        <f t="shared" ref="L915" si="2338">(K915+J915)/E915</f>
        <v>2.6</v>
      </c>
      <c r="M915" s="6">
        <f t="shared" ref="M915" si="2339">L915*E915</f>
        <v>9100</v>
      </c>
    </row>
    <row r="916" spans="1:13">
      <c r="A916" s="7">
        <v>43103</v>
      </c>
      <c r="B916" s="2" t="s">
        <v>82</v>
      </c>
      <c r="C916" s="8" t="s">
        <v>19</v>
      </c>
      <c r="D916" s="1">
        <v>1000</v>
      </c>
      <c r="E916" s="2">
        <v>800</v>
      </c>
      <c r="F916" s="3" t="s">
        <v>13</v>
      </c>
      <c r="G916" s="4">
        <v>41</v>
      </c>
      <c r="H916" s="4">
        <v>46</v>
      </c>
      <c r="I916" s="4">
        <v>0</v>
      </c>
      <c r="J916" s="5">
        <f t="shared" ref="J916" si="2340">(IF(F916="SELL",G916-H916,IF(F916="BUY",H916-G916)))*E916</f>
        <v>4000</v>
      </c>
      <c r="K916" s="15">
        <v>0</v>
      </c>
      <c r="L916" s="6">
        <f t="shared" ref="L916" si="2341">(K916+J916)/E916</f>
        <v>5</v>
      </c>
      <c r="M916" s="6">
        <f t="shared" ref="M916" si="2342">L916*E916</f>
        <v>4000</v>
      </c>
    </row>
    <row r="917" spans="1:13">
      <c r="A917" s="7">
        <v>43101</v>
      </c>
      <c r="B917" s="2" t="s">
        <v>43</v>
      </c>
      <c r="C917" s="8" t="s">
        <v>81</v>
      </c>
      <c r="D917" s="1">
        <v>120</v>
      </c>
      <c r="E917" s="2">
        <v>5000</v>
      </c>
      <c r="F917" s="3" t="s">
        <v>13</v>
      </c>
      <c r="G917" s="4">
        <v>4.4000000000000004</v>
      </c>
      <c r="H917" s="4">
        <v>4.4000000000000004</v>
      </c>
      <c r="I917" s="4">
        <v>0</v>
      </c>
      <c r="J917" s="5">
        <f t="shared" ref="J917" si="2343">(IF(F917="SELL",G917-H917,IF(F917="BUY",H917-G917)))*E917</f>
        <v>0</v>
      </c>
      <c r="K917" s="15">
        <v>0</v>
      </c>
      <c r="L917" s="6">
        <f t="shared" ref="L917" si="2344">(K917+J917)/E917</f>
        <v>0</v>
      </c>
      <c r="M917" s="6">
        <f t="shared" ref="M917" si="2345">L917*E917</f>
        <v>0</v>
      </c>
    </row>
    <row r="918" spans="1:13">
      <c r="A918" s="7">
        <v>43098</v>
      </c>
      <c r="B918" s="2" t="s">
        <v>80</v>
      </c>
      <c r="C918" s="8" t="s">
        <v>19</v>
      </c>
      <c r="D918" s="1">
        <v>125</v>
      </c>
      <c r="E918" s="2">
        <v>6000</v>
      </c>
      <c r="F918" s="3" t="s">
        <v>13</v>
      </c>
      <c r="G918" s="4">
        <v>6</v>
      </c>
      <c r="H918" s="4">
        <v>6.5</v>
      </c>
      <c r="I918" s="4">
        <v>7.4</v>
      </c>
      <c r="J918" s="5">
        <f t="shared" ref="J918" si="2346">(IF(F918="SELL",G918-H918,IF(F918="BUY",H918-G918)))*E918</f>
        <v>3000</v>
      </c>
      <c r="K918" s="15">
        <f>(IF(F918="SELL",IF(I918="",0,H918-I918),IF(F918="BUY",IF(I918="",0,I918-H918))))*E918</f>
        <v>5400.0000000000018</v>
      </c>
      <c r="L918" s="6">
        <f t="shared" ref="L918" si="2347">(K918+J918)/E918</f>
        <v>1.4000000000000004</v>
      </c>
      <c r="M918" s="6">
        <f t="shared" ref="M918" si="2348">L918*E918</f>
        <v>8400.0000000000018</v>
      </c>
    </row>
    <row r="919" spans="1:13">
      <c r="A919" s="7">
        <v>43097</v>
      </c>
      <c r="B919" s="2" t="s">
        <v>79</v>
      </c>
      <c r="C919" s="8" t="s">
        <v>19</v>
      </c>
      <c r="D919" s="1">
        <v>1260</v>
      </c>
      <c r="E919" s="2">
        <v>500</v>
      </c>
      <c r="F919" s="3" t="s">
        <v>13</v>
      </c>
      <c r="G919" s="4">
        <v>7.9</v>
      </c>
      <c r="H919" s="4">
        <v>11</v>
      </c>
      <c r="I919" s="4">
        <v>14.5</v>
      </c>
      <c r="J919" s="5">
        <f t="shared" ref="J919" si="2349">(IF(F919="SELL",G919-H919,IF(F919="BUY",H919-G919)))*E919</f>
        <v>1549.9999999999998</v>
      </c>
      <c r="K919" s="15">
        <f>(IF(F919="SELL",IF(I919="",0,H919-I919),IF(F919="BUY",IF(I919="",0,I919-H919))))*E919</f>
        <v>1750</v>
      </c>
      <c r="L919" s="6">
        <f t="shared" ref="L919" si="2350">(K919+J919)/E919</f>
        <v>6.6</v>
      </c>
      <c r="M919" s="6">
        <f t="shared" ref="M919" si="2351">L919*E919</f>
        <v>3300</v>
      </c>
    </row>
    <row r="920" spans="1:13">
      <c r="A920" s="7">
        <v>43096</v>
      </c>
      <c r="B920" s="2" t="s">
        <v>78</v>
      </c>
      <c r="C920" s="8" t="s">
        <v>19</v>
      </c>
      <c r="D920" s="1">
        <v>760</v>
      </c>
      <c r="E920" s="2">
        <v>1100</v>
      </c>
      <c r="F920" s="3" t="s">
        <v>13</v>
      </c>
      <c r="G920" s="4">
        <v>10</v>
      </c>
      <c r="H920" s="4">
        <v>0</v>
      </c>
      <c r="I920" s="4">
        <v>0</v>
      </c>
      <c r="J920" s="5">
        <v>0</v>
      </c>
      <c r="K920" s="15">
        <v>0</v>
      </c>
      <c r="L920" s="6">
        <f t="shared" ref="L920" si="2352">(K920+J920)/E920</f>
        <v>0</v>
      </c>
      <c r="M920" s="6">
        <f t="shared" ref="M920" si="2353">L920*E920</f>
        <v>0</v>
      </c>
    </row>
    <row r="921" spans="1:13">
      <c r="A921" s="7">
        <v>43091</v>
      </c>
      <c r="B921" s="2" t="s">
        <v>77</v>
      </c>
      <c r="C921" s="8" t="s">
        <v>19</v>
      </c>
      <c r="D921" s="1">
        <v>590</v>
      </c>
      <c r="E921" s="2">
        <v>1200</v>
      </c>
      <c r="F921" s="3" t="s">
        <v>13</v>
      </c>
      <c r="G921" s="4">
        <v>10</v>
      </c>
      <c r="H921" s="4">
        <v>13</v>
      </c>
      <c r="I921" s="4">
        <v>16</v>
      </c>
      <c r="J921" s="5">
        <f t="shared" ref="J921" si="2354">(IF(F921="SELL",G921-H921,IF(F921="BUY",H921-G921)))*E921</f>
        <v>3600</v>
      </c>
      <c r="K921" s="15">
        <f>(IF(F921="SELL",IF(I921="",0,H921-I921),IF(F921="BUY",IF(I921="",0,I921-H921))))*E921</f>
        <v>3600</v>
      </c>
      <c r="L921" s="6">
        <f t="shared" ref="L921" si="2355">(K921+J921)/E921</f>
        <v>6</v>
      </c>
      <c r="M921" s="6">
        <f t="shared" ref="M921" si="2356">L921*E921</f>
        <v>7200</v>
      </c>
    </row>
    <row r="922" spans="1:13">
      <c r="A922" s="7">
        <v>43091</v>
      </c>
      <c r="B922" s="2" t="s">
        <v>76</v>
      </c>
      <c r="C922" s="8" t="s">
        <v>19</v>
      </c>
      <c r="D922" s="1">
        <v>1460</v>
      </c>
      <c r="E922" s="2">
        <v>600</v>
      </c>
      <c r="F922" s="3" t="s">
        <v>13</v>
      </c>
      <c r="G922" s="4">
        <v>15</v>
      </c>
      <c r="H922" s="4">
        <v>20</v>
      </c>
      <c r="I922" s="4">
        <v>25.8</v>
      </c>
      <c r="J922" s="5">
        <f t="shared" ref="J922" si="2357">(IF(F922="SELL",G922-H922,IF(F922="BUY",H922-G922)))*E922</f>
        <v>3000</v>
      </c>
      <c r="K922" s="15">
        <f>(IF(F922="SELL",IF(I922="",0,H922-I922),IF(F922="BUY",IF(I922="",0,I922-H922))))*E922</f>
        <v>3480.0000000000005</v>
      </c>
      <c r="L922" s="6">
        <f t="shared" ref="L922" si="2358">(K922+J922)/E922</f>
        <v>10.8</v>
      </c>
      <c r="M922" s="6">
        <f t="shared" ref="M922" si="2359">L922*E922</f>
        <v>6480</v>
      </c>
    </row>
    <row r="923" spans="1:13">
      <c r="A923" s="7">
        <v>43091</v>
      </c>
      <c r="B923" s="2" t="s">
        <v>51</v>
      </c>
      <c r="C923" s="8" t="s">
        <v>19</v>
      </c>
      <c r="D923" s="1">
        <v>305</v>
      </c>
      <c r="E923" s="2">
        <v>4500</v>
      </c>
      <c r="F923" s="3" t="s">
        <v>13</v>
      </c>
      <c r="G923" s="4">
        <v>5</v>
      </c>
      <c r="H923" s="4">
        <v>5.7</v>
      </c>
      <c r="I923" s="4">
        <v>0</v>
      </c>
      <c r="J923" s="5">
        <f t="shared" ref="J923" si="2360">(IF(F923="SELL",G923-H923,IF(F923="BUY",H923-G923)))*E923</f>
        <v>3150.0000000000009</v>
      </c>
      <c r="K923" s="15">
        <v>0</v>
      </c>
      <c r="L923" s="6">
        <f t="shared" ref="L923" si="2361">(K923+J923)/E923</f>
        <v>0.70000000000000018</v>
      </c>
      <c r="M923" s="6">
        <f t="shared" ref="M923" si="2362">L923*E923</f>
        <v>3150.0000000000009</v>
      </c>
    </row>
    <row r="924" spans="1:13">
      <c r="A924" s="7">
        <v>43090</v>
      </c>
      <c r="B924" s="2" t="s">
        <v>75</v>
      </c>
      <c r="C924" s="8" t="s">
        <v>19</v>
      </c>
      <c r="D924" s="1">
        <v>150</v>
      </c>
      <c r="E924" s="2">
        <v>4500</v>
      </c>
      <c r="F924" s="3" t="s">
        <v>13</v>
      </c>
      <c r="G924" s="4">
        <v>2.5</v>
      </c>
      <c r="H924" s="4">
        <v>3.5</v>
      </c>
      <c r="I924" s="4">
        <v>0</v>
      </c>
      <c r="J924" s="5">
        <f t="shared" ref="J924" si="2363">(IF(F924="SELL",G924-H924,IF(F924="BUY",H924-G924)))*E924</f>
        <v>4500</v>
      </c>
      <c r="K924" s="15">
        <v>0</v>
      </c>
      <c r="L924" s="6">
        <f t="shared" ref="L924" si="2364">(K924+J924)/E924</f>
        <v>1</v>
      </c>
      <c r="M924" s="6">
        <f t="shared" ref="M924" si="2365">L924*E924</f>
        <v>4500</v>
      </c>
    </row>
    <row r="925" spans="1:13">
      <c r="A925" s="7">
        <v>43089</v>
      </c>
      <c r="B925" s="2" t="s">
        <v>75</v>
      </c>
      <c r="C925" s="8" t="s">
        <v>19</v>
      </c>
      <c r="D925" s="1">
        <v>150</v>
      </c>
      <c r="E925" s="2">
        <v>4500</v>
      </c>
      <c r="F925" s="3" t="s">
        <v>13</v>
      </c>
      <c r="G925" s="4">
        <v>2.7</v>
      </c>
      <c r="H925" s="4">
        <v>2.7</v>
      </c>
      <c r="I925" s="4">
        <v>0</v>
      </c>
      <c r="J925" s="5">
        <f t="shared" ref="J925" si="2366">(IF(F925="SELL",G925-H925,IF(F925="BUY",H925-G925)))*E925</f>
        <v>0</v>
      </c>
      <c r="K925" s="15">
        <v>0</v>
      </c>
      <c r="L925" s="6">
        <f t="shared" ref="L925" si="2367">(K925+J925)/E925</f>
        <v>0</v>
      </c>
      <c r="M925" s="6">
        <f t="shared" ref="M925" si="2368">L925*E925</f>
        <v>0</v>
      </c>
    </row>
    <row r="926" spans="1:13">
      <c r="A926" s="7">
        <v>43088</v>
      </c>
      <c r="B926" s="2" t="s">
        <v>27</v>
      </c>
      <c r="C926" s="8" t="s">
        <v>19</v>
      </c>
      <c r="D926" s="1">
        <v>870</v>
      </c>
      <c r="E926" s="2">
        <v>1500</v>
      </c>
      <c r="F926" s="3" t="s">
        <v>13</v>
      </c>
      <c r="G926" s="4">
        <v>12</v>
      </c>
      <c r="H926" s="4">
        <v>14.5</v>
      </c>
      <c r="I926" s="4">
        <v>0</v>
      </c>
      <c r="J926" s="5">
        <f t="shared" ref="J926" si="2369">(IF(F926="SELL",G926-H926,IF(F926="BUY",H926-G926)))*E926</f>
        <v>3750</v>
      </c>
      <c r="K926" s="15">
        <v>0</v>
      </c>
      <c r="L926" s="6">
        <f t="shared" ref="L926" si="2370">(K926+J926)/E926</f>
        <v>2.5</v>
      </c>
      <c r="M926" s="6">
        <f t="shared" ref="M926" si="2371">L926*E926</f>
        <v>3750</v>
      </c>
    </row>
    <row r="927" spans="1:13">
      <c r="A927" s="7">
        <v>43084</v>
      </c>
      <c r="B927" s="2" t="s">
        <v>70</v>
      </c>
      <c r="C927" s="8" t="s">
        <v>19</v>
      </c>
      <c r="D927" s="1">
        <v>1420</v>
      </c>
      <c r="E927" s="2">
        <v>600</v>
      </c>
      <c r="F927" s="3" t="s">
        <v>13</v>
      </c>
      <c r="G927" s="4">
        <v>32</v>
      </c>
      <c r="H927" s="4">
        <v>36</v>
      </c>
      <c r="I927" s="4">
        <v>0</v>
      </c>
      <c r="J927" s="5">
        <f t="shared" ref="J927" si="2372">(IF(F927="SELL",G927-H927,IF(F927="BUY",H927-G927)))*E927</f>
        <v>2400</v>
      </c>
      <c r="K927" s="15">
        <v>0</v>
      </c>
      <c r="L927" s="6">
        <f t="shared" ref="L927" si="2373">(K927+J927)/E927</f>
        <v>4</v>
      </c>
      <c r="M927" s="6">
        <f t="shared" ref="M927" si="2374">L927*E927</f>
        <v>2400</v>
      </c>
    </row>
    <row r="928" spans="1:13">
      <c r="A928" s="7">
        <v>43083</v>
      </c>
      <c r="B928" s="2" t="s">
        <v>27</v>
      </c>
      <c r="C928" s="8" t="s">
        <v>18</v>
      </c>
      <c r="D928" s="1">
        <v>800</v>
      </c>
      <c r="E928" s="2">
        <v>1500</v>
      </c>
      <c r="F928" s="3" t="s">
        <v>13</v>
      </c>
      <c r="G928" s="4">
        <v>18.5</v>
      </c>
      <c r="H928" s="4">
        <v>19.95</v>
      </c>
      <c r="I928" s="4">
        <v>0</v>
      </c>
      <c r="J928" s="5">
        <f t="shared" ref="J928" si="2375">(IF(F928="SELL",G928-H928,IF(F928="BUY",H928-G928)))*E928</f>
        <v>2174.9999999999991</v>
      </c>
      <c r="K928" s="15">
        <v>0</v>
      </c>
      <c r="L928" s="6">
        <f t="shared" ref="L928" si="2376">(K928+J928)/E928</f>
        <v>1.4499999999999993</v>
      </c>
      <c r="M928" s="6">
        <f t="shared" ref="M928" si="2377">L928*E928</f>
        <v>2174.9999999999991</v>
      </c>
    </row>
    <row r="929" spans="1:13">
      <c r="A929" s="7">
        <v>43081</v>
      </c>
      <c r="B929" s="2" t="s">
        <v>74</v>
      </c>
      <c r="C929" s="8" t="s">
        <v>19</v>
      </c>
      <c r="D929" s="1">
        <v>155</v>
      </c>
      <c r="E929" s="2">
        <v>4000</v>
      </c>
      <c r="F929" s="3" t="s">
        <v>13</v>
      </c>
      <c r="G929" s="4">
        <v>7</v>
      </c>
      <c r="H929" s="4">
        <v>7.9</v>
      </c>
      <c r="I929" s="4">
        <v>0</v>
      </c>
      <c r="J929" s="5">
        <f t="shared" ref="J929" si="2378">(IF(F929="SELL",G929-H929,IF(F929="BUY",H929-G929)))*E929</f>
        <v>3600.0000000000014</v>
      </c>
      <c r="K929" s="15">
        <v>0</v>
      </c>
      <c r="L929" s="6">
        <f t="shared" ref="L929" si="2379">(K929+J929)/E929</f>
        <v>0.90000000000000036</v>
      </c>
      <c r="M929" s="6">
        <f t="shared" ref="M929" si="2380">L929*E929</f>
        <v>3600.0000000000014</v>
      </c>
    </row>
    <row r="930" spans="1:13">
      <c r="A930" s="7">
        <v>43080</v>
      </c>
      <c r="B930" s="2" t="s">
        <v>61</v>
      </c>
      <c r="C930" s="8" t="s">
        <v>19</v>
      </c>
      <c r="D930" s="1">
        <v>740</v>
      </c>
      <c r="E930" s="2">
        <v>1500</v>
      </c>
      <c r="F930" s="3" t="s">
        <v>13</v>
      </c>
      <c r="G930" s="4">
        <v>14.2</v>
      </c>
      <c r="H930" s="4">
        <v>16.2</v>
      </c>
      <c r="I930" s="4">
        <v>20</v>
      </c>
      <c r="J930" s="5">
        <f t="shared" ref="J930" si="2381">(IF(F930="SELL",G930-H930,IF(F930="BUY",H930-G930)))*E930</f>
        <v>3000</v>
      </c>
      <c r="K930" s="15">
        <f>(IF(F930="SELL",IF(I930="",0,H930-I930),IF(F930="BUY",IF(I930="",0,I930-H930))))*E930</f>
        <v>5700.0000000000009</v>
      </c>
      <c r="L930" s="6">
        <f t="shared" ref="L930" si="2382">(K930+J930)/E930</f>
        <v>5.8</v>
      </c>
      <c r="M930" s="6">
        <f t="shared" ref="M930" si="2383">L930*E930</f>
        <v>8700</v>
      </c>
    </row>
    <row r="931" spans="1:13">
      <c r="A931" s="7">
        <v>43080</v>
      </c>
      <c r="B931" s="2" t="s">
        <v>73</v>
      </c>
      <c r="C931" s="8" t="s">
        <v>19</v>
      </c>
      <c r="D931" s="1">
        <v>480</v>
      </c>
      <c r="E931" s="2">
        <v>1250</v>
      </c>
      <c r="F931" s="3" t="s">
        <v>13</v>
      </c>
      <c r="G931" s="4">
        <v>10.55</v>
      </c>
      <c r="H931" s="4">
        <v>12.5</v>
      </c>
      <c r="I931" s="4">
        <v>15</v>
      </c>
      <c r="J931" s="5">
        <f t="shared" ref="J931" si="2384">(IF(F931="SELL",G931-H931,IF(F931="BUY",H931-G931)))*E931</f>
        <v>2437.4999999999991</v>
      </c>
      <c r="K931" s="15">
        <f>(IF(F931="SELL",IF(I931="",0,H931-I931),IF(F931="BUY",IF(I931="",0,I931-H931))))*E931</f>
        <v>3125</v>
      </c>
      <c r="L931" s="6">
        <f t="shared" ref="L931" si="2385">(K931+J931)/E931</f>
        <v>4.4499999999999993</v>
      </c>
      <c r="M931" s="6">
        <f t="shared" ref="M931" si="2386">L931*E931</f>
        <v>5562.4999999999991</v>
      </c>
    </row>
    <row r="932" spans="1:13">
      <c r="A932" s="7">
        <v>43080</v>
      </c>
      <c r="B932" s="2" t="s">
        <v>72</v>
      </c>
      <c r="C932" s="8" t="s">
        <v>19</v>
      </c>
      <c r="D932" s="1">
        <v>1040</v>
      </c>
      <c r="E932" s="2">
        <v>800</v>
      </c>
      <c r="F932" s="3" t="s">
        <v>13</v>
      </c>
      <c r="G932" s="4">
        <v>24</v>
      </c>
      <c r="H932" s="4">
        <v>27</v>
      </c>
      <c r="I932" s="4">
        <v>0</v>
      </c>
      <c r="J932" s="5">
        <f t="shared" ref="J932" si="2387">(IF(F932="SELL",G932-H932,IF(F932="BUY",H932-G932)))*E932</f>
        <v>2400</v>
      </c>
      <c r="K932" s="15">
        <v>0</v>
      </c>
      <c r="L932" s="6">
        <f t="shared" ref="L932" si="2388">(K932+J932)/E932</f>
        <v>3</v>
      </c>
      <c r="M932" s="6">
        <f t="shared" ref="M932" si="2389">L932*E932</f>
        <v>2400</v>
      </c>
    </row>
    <row r="933" spans="1:13">
      <c r="A933" s="7">
        <v>43077</v>
      </c>
      <c r="B933" s="2" t="s">
        <v>71</v>
      </c>
      <c r="C933" s="8" t="s">
        <v>19</v>
      </c>
      <c r="D933" s="1">
        <v>245</v>
      </c>
      <c r="E933" s="2">
        <v>3500</v>
      </c>
      <c r="F933" s="3" t="s">
        <v>13</v>
      </c>
      <c r="G933" s="4">
        <v>5.8</v>
      </c>
      <c r="H933" s="4">
        <v>6.5</v>
      </c>
      <c r="I933" s="4">
        <v>0</v>
      </c>
      <c r="J933" s="5">
        <f t="shared" ref="J933" si="2390">(IF(F933="SELL",G933-H933,IF(F933="BUY",H933-G933)))*E933</f>
        <v>2450.0000000000005</v>
      </c>
      <c r="K933" s="15">
        <v>0</v>
      </c>
      <c r="L933" s="6">
        <f t="shared" ref="L933" si="2391">(K933+J933)/E933</f>
        <v>0.70000000000000018</v>
      </c>
      <c r="M933" s="6">
        <f t="shared" ref="M933" si="2392">L933*E933</f>
        <v>2450.0000000000005</v>
      </c>
    </row>
    <row r="934" spans="1:13">
      <c r="A934" s="7">
        <v>43077</v>
      </c>
      <c r="B934" s="2" t="s">
        <v>70</v>
      </c>
      <c r="C934" s="8" t="s">
        <v>19</v>
      </c>
      <c r="D934" s="1">
        <v>1400</v>
      </c>
      <c r="E934" s="2">
        <v>600</v>
      </c>
      <c r="F934" s="3" t="s">
        <v>13</v>
      </c>
      <c r="G934" s="4">
        <v>37.5</v>
      </c>
      <c r="H934" s="4">
        <v>42</v>
      </c>
      <c r="I934" s="4">
        <v>0</v>
      </c>
      <c r="J934" s="5">
        <f t="shared" ref="J934" si="2393">(IF(F934="SELL",G934-H934,IF(F934="BUY",H934-G934)))*E934</f>
        <v>2700</v>
      </c>
      <c r="K934" s="15">
        <v>0</v>
      </c>
      <c r="L934" s="6">
        <f t="shared" ref="L934" si="2394">(K934+J934)/E934</f>
        <v>4.5</v>
      </c>
      <c r="M934" s="6">
        <f t="shared" ref="M934" si="2395">L934*E934</f>
        <v>2700</v>
      </c>
    </row>
    <row r="935" spans="1:13">
      <c r="A935" s="7">
        <v>43076</v>
      </c>
      <c r="B935" s="2" t="s">
        <v>64</v>
      </c>
      <c r="C935" s="8" t="s">
        <v>19</v>
      </c>
      <c r="D935" s="1">
        <v>240</v>
      </c>
      <c r="E935" s="2">
        <v>5000</v>
      </c>
      <c r="F935" s="3" t="s">
        <v>13</v>
      </c>
      <c r="G935" s="4">
        <v>8.75</v>
      </c>
      <c r="H935" s="4">
        <v>9.1999999999999993</v>
      </c>
      <c r="I935" s="4">
        <v>10</v>
      </c>
      <c r="J935" s="5">
        <f t="shared" ref="J935" si="2396">(IF(F935="SELL",G935-H935,IF(F935="BUY",H935-G935)))*E935</f>
        <v>2249.9999999999964</v>
      </c>
      <c r="K935" s="15">
        <f>(IF(F935="SELL",IF(I935="",0,H935-I935),IF(F935="BUY",IF(I935="",0,I935-H935))))*E935</f>
        <v>4000.0000000000036</v>
      </c>
      <c r="L935" s="6">
        <f t="shared" ref="L935" si="2397">(K935+J935)/E935</f>
        <v>1.25</v>
      </c>
      <c r="M935" s="6">
        <f t="shared" ref="M935" si="2398">L935*E935</f>
        <v>6250</v>
      </c>
    </row>
    <row r="936" spans="1:13">
      <c r="A936" s="7">
        <v>43076</v>
      </c>
      <c r="B936" s="2" t="s">
        <v>69</v>
      </c>
      <c r="C936" s="8" t="s">
        <v>19</v>
      </c>
      <c r="D936" s="1">
        <v>700</v>
      </c>
      <c r="E936" s="2">
        <v>1200</v>
      </c>
      <c r="F936" s="3" t="s">
        <v>13</v>
      </c>
      <c r="G936" s="4">
        <v>32.5</v>
      </c>
      <c r="H936" s="4">
        <v>34.5</v>
      </c>
      <c r="I936" s="4">
        <v>0</v>
      </c>
      <c r="J936" s="5">
        <f t="shared" ref="J936" si="2399">(IF(F936="SELL",G936-H936,IF(F936="BUY",H936-G936)))*E936</f>
        <v>2400</v>
      </c>
      <c r="K936" s="15">
        <v>0</v>
      </c>
      <c r="L936" s="6">
        <f t="shared" ref="L936" si="2400">(K936+J936)/E936</f>
        <v>2</v>
      </c>
      <c r="M936" s="6">
        <f t="shared" ref="M936" si="2401">L936*E936</f>
        <v>2400</v>
      </c>
    </row>
    <row r="937" spans="1:13">
      <c r="A937" s="7">
        <v>43075</v>
      </c>
      <c r="B937" s="2" t="s">
        <v>64</v>
      </c>
      <c r="C937" s="8" t="s">
        <v>19</v>
      </c>
      <c r="D937" s="1">
        <v>240</v>
      </c>
      <c r="E937" s="2">
        <v>5000</v>
      </c>
      <c r="F937" s="3" t="s">
        <v>13</v>
      </c>
      <c r="G937" s="4">
        <v>8</v>
      </c>
      <c r="H937" s="4">
        <v>7</v>
      </c>
      <c r="I937" s="4">
        <v>0</v>
      </c>
      <c r="J937" s="5">
        <f t="shared" ref="J937" si="2402">(IF(F937="SELL",G937-H937,IF(F937="BUY",H937-G937)))*E937</f>
        <v>-5000</v>
      </c>
      <c r="K937" s="15">
        <v>0</v>
      </c>
      <c r="L937" s="6">
        <f t="shared" ref="L937" si="2403">(K937+J937)/E937</f>
        <v>-1</v>
      </c>
      <c r="M937" s="6">
        <f t="shared" ref="M937" si="2404">L937*E937</f>
        <v>-5000</v>
      </c>
    </row>
    <row r="938" spans="1:13">
      <c r="A938" s="7">
        <v>43068</v>
      </c>
      <c r="B938" s="2" t="s">
        <v>68</v>
      </c>
      <c r="C938" s="8" t="s">
        <v>19</v>
      </c>
      <c r="D938" s="1">
        <v>405</v>
      </c>
      <c r="E938" s="2">
        <v>1400</v>
      </c>
      <c r="F938" s="3" t="s">
        <v>13</v>
      </c>
      <c r="G938" s="4">
        <v>4.5</v>
      </c>
      <c r="H938" s="4">
        <v>2</v>
      </c>
      <c r="I938" s="4">
        <v>0</v>
      </c>
      <c r="J938" s="5">
        <f t="shared" ref="J938" si="2405">(IF(F938="SELL",G938-H938,IF(F938="BUY",H938-G938)))*E938</f>
        <v>-3500</v>
      </c>
      <c r="K938" s="15">
        <v>0</v>
      </c>
      <c r="L938" s="6">
        <f t="shared" ref="L938" si="2406">(K938+J938)/E938</f>
        <v>-2.5</v>
      </c>
      <c r="M938" s="6">
        <f t="shared" ref="M938" si="2407">L938*E938</f>
        <v>-3500</v>
      </c>
    </row>
    <row r="939" spans="1:13">
      <c r="A939" s="7">
        <v>43066</v>
      </c>
      <c r="B939" s="2" t="s">
        <v>67</v>
      </c>
      <c r="C939" s="8" t="s">
        <v>19</v>
      </c>
      <c r="D939" s="1">
        <v>275</v>
      </c>
      <c r="E939" s="2">
        <v>3000</v>
      </c>
      <c r="F939" s="3" t="s">
        <v>13</v>
      </c>
      <c r="G939" s="4">
        <v>4.5</v>
      </c>
      <c r="H939" s="4">
        <v>6</v>
      </c>
      <c r="I939" s="4">
        <v>0</v>
      </c>
      <c r="J939" s="5">
        <f t="shared" ref="J939" si="2408">(IF(F939="SELL",G939-H939,IF(F939="BUY",H939-G939)))*E939</f>
        <v>4500</v>
      </c>
      <c r="K939" s="15">
        <v>0</v>
      </c>
      <c r="L939" s="6">
        <f t="shared" ref="L939" si="2409">(K939+J939)/E939</f>
        <v>1.5</v>
      </c>
      <c r="M939" s="6">
        <f t="shared" ref="M939" si="2410">L939*E939</f>
        <v>4500</v>
      </c>
    </row>
    <row r="940" spans="1:13">
      <c r="A940" s="7">
        <v>43062</v>
      </c>
      <c r="B940" s="2" t="s">
        <v>66</v>
      </c>
      <c r="C940" s="8" t="s">
        <v>19</v>
      </c>
      <c r="D940" s="1">
        <v>205</v>
      </c>
      <c r="E940" s="2">
        <v>6000</v>
      </c>
      <c r="F940" s="3" t="s">
        <v>13</v>
      </c>
      <c r="G940" s="4">
        <v>4</v>
      </c>
      <c r="H940" s="4">
        <v>4.4000000000000004</v>
      </c>
      <c r="I940" s="4">
        <v>0</v>
      </c>
      <c r="J940" s="5">
        <f t="shared" ref="J940" si="2411">(IF(F940="SELL",G940-H940,IF(F940="BUY",H940-G940)))*E940</f>
        <v>2400.0000000000023</v>
      </c>
      <c r="K940" s="15">
        <v>0</v>
      </c>
      <c r="L940" s="6">
        <f t="shared" ref="L940" si="2412">(K940+J940)/E940</f>
        <v>0.40000000000000036</v>
      </c>
      <c r="M940" s="6">
        <f t="shared" ref="M940" si="2413">L940*E940</f>
        <v>2400.0000000000023</v>
      </c>
    </row>
    <row r="941" spans="1:13">
      <c r="A941" s="7">
        <v>43062</v>
      </c>
      <c r="B941" s="2" t="s">
        <v>65</v>
      </c>
      <c r="C941" s="8" t="s">
        <v>19</v>
      </c>
      <c r="D941" s="1">
        <v>410</v>
      </c>
      <c r="E941" s="2">
        <v>3084</v>
      </c>
      <c r="F941" s="3" t="s">
        <v>13</v>
      </c>
      <c r="G941" s="4">
        <v>4</v>
      </c>
      <c r="H941" s="4">
        <v>4.55</v>
      </c>
      <c r="I941" s="4">
        <v>0</v>
      </c>
      <c r="J941" s="5">
        <f t="shared" ref="J941" si="2414">(IF(F941="SELL",G941-H941,IF(F941="BUY",H941-G941)))*E941</f>
        <v>1696.1999999999994</v>
      </c>
      <c r="K941" s="15">
        <v>0</v>
      </c>
      <c r="L941" s="6">
        <f t="shared" ref="L941" si="2415">(K941+J941)/E941</f>
        <v>0.54999999999999982</v>
      </c>
      <c r="M941" s="6">
        <f t="shared" ref="M941" si="2416">L941*E941</f>
        <v>1696.1999999999994</v>
      </c>
    </row>
    <row r="942" spans="1:13">
      <c r="A942" s="7">
        <v>43061</v>
      </c>
      <c r="B942" s="2" t="s">
        <v>65</v>
      </c>
      <c r="C942" s="8" t="s">
        <v>19</v>
      </c>
      <c r="D942" s="1">
        <v>410</v>
      </c>
      <c r="E942" s="2">
        <v>3084</v>
      </c>
      <c r="F942" s="3" t="s">
        <v>13</v>
      </c>
      <c r="G942" s="4">
        <v>6</v>
      </c>
      <c r="H942" s="4">
        <v>6.5</v>
      </c>
      <c r="I942" s="4">
        <v>7.5</v>
      </c>
      <c r="J942" s="5">
        <f t="shared" ref="J942" si="2417">(IF(F942="SELL",G942-H942,IF(F942="BUY",H942-G942)))*E942</f>
        <v>1542</v>
      </c>
      <c r="K942" s="15">
        <f>(IF(F942="SELL",IF(I942="",0,H942-I942),IF(F942="BUY",IF(I942="",0,I942-H942))))*E942</f>
        <v>3084</v>
      </c>
      <c r="L942" s="6">
        <f t="shared" ref="L942" si="2418">(K942+J942)/E942</f>
        <v>1.5</v>
      </c>
      <c r="M942" s="6">
        <f t="shared" ref="M942" si="2419">L942*E942</f>
        <v>4626</v>
      </c>
    </row>
    <row r="943" spans="1:13">
      <c r="A943" s="7">
        <v>43061</v>
      </c>
      <c r="B943" s="2" t="s">
        <v>66</v>
      </c>
      <c r="C943" s="8" t="s">
        <v>19</v>
      </c>
      <c r="D943" s="1">
        <v>205</v>
      </c>
      <c r="E943" s="2">
        <v>6000</v>
      </c>
      <c r="F943" s="3" t="s">
        <v>13</v>
      </c>
      <c r="G943" s="4">
        <v>4.5999999999999996</v>
      </c>
      <c r="H943" s="4">
        <v>5</v>
      </c>
      <c r="I943" s="4">
        <v>7.5</v>
      </c>
      <c r="J943" s="5">
        <f t="shared" ref="J943" si="2420">(IF(F943="SELL",G943-H943,IF(F943="BUY",H943-G943)))*E943</f>
        <v>2400.0000000000023</v>
      </c>
      <c r="K943" s="15">
        <v>0</v>
      </c>
      <c r="L943" s="6">
        <f t="shared" ref="L943" si="2421">(K943+J943)/E943</f>
        <v>0.40000000000000036</v>
      </c>
      <c r="M943" s="6">
        <f t="shared" ref="M943" si="2422">L943*E943</f>
        <v>2400.0000000000023</v>
      </c>
    </row>
    <row r="944" spans="1:13">
      <c r="A944" s="7">
        <v>43056</v>
      </c>
      <c r="B944" s="2" t="s">
        <v>64</v>
      </c>
      <c r="C944" s="8" t="s">
        <v>19</v>
      </c>
      <c r="D944" s="1">
        <v>220</v>
      </c>
      <c r="E944" s="2">
        <v>5000</v>
      </c>
      <c r="F944" s="3" t="s">
        <v>13</v>
      </c>
      <c r="G944" s="4">
        <v>7.6</v>
      </c>
      <c r="H944" s="4">
        <v>8</v>
      </c>
      <c r="I944" s="4">
        <v>8.6999999999999993</v>
      </c>
      <c r="J944" s="5">
        <v>2000</v>
      </c>
      <c r="K944" s="15">
        <f>(IF(F944="SELL",IF(I944="",0,H944-I944),IF(F944="BUY",IF(I944="",0,I944-H944))))*E944</f>
        <v>3499.9999999999964</v>
      </c>
      <c r="L944" s="6">
        <f t="shared" ref="L944" si="2423">(K944+J944)/E944</f>
        <v>1.0999999999999992</v>
      </c>
      <c r="M944" s="6">
        <f t="shared" ref="M944" si="2424">L944*E944</f>
        <v>5499.9999999999964</v>
      </c>
    </row>
    <row r="945" spans="1:13">
      <c r="A945" s="7">
        <v>43055</v>
      </c>
      <c r="B945" s="2" t="s">
        <v>34</v>
      </c>
      <c r="C945" s="8" t="s">
        <v>19</v>
      </c>
      <c r="D945" s="1">
        <v>1750</v>
      </c>
      <c r="E945" s="2">
        <v>500</v>
      </c>
      <c r="F945" s="3" t="s">
        <v>13</v>
      </c>
      <c r="G945" s="4">
        <v>45</v>
      </c>
      <c r="H945" s="4">
        <v>49</v>
      </c>
      <c r="I945" s="4">
        <v>55</v>
      </c>
      <c r="J945" s="5">
        <v>2000</v>
      </c>
      <c r="K945" s="15">
        <f>(IF(F945="SELL",IF(I945="",0,H945-I945),IF(F945="BUY",IF(I945="",0,I945-H945))))*E945</f>
        <v>3000</v>
      </c>
      <c r="L945" s="6">
        <f t="shared" ref="L945" si="2425">(K945+J945)/E945</f>
        <v>10</v>
      </c>
      <c r="M945" s="6">
        <f t="shared" ref="M945" si="2426">L945*E945</f>
        <v>5000</v>
      </c>
    </row>
    <row r="946" spans="1:13">
      <c r="A946" s="7">
        <v>43053</v>
      </c>
      <c r="B946" s="2" t="s">
        <v>63</v>
      </c>
      <c r="C946" s="8" t="s">
        <v>18</v>
      </c>
      <c r="D946" s="1">
        <v>100</v>
      </c>
      <c r="E946" s="2">
        <v>8000</v>
      </c>
      <c r="F946" s="3" t="s">
        <v>13</v>
      </c>
      <c r="G946" s="4">
        <v>3.5</v>
      </c>
      <c r="H946" s="4">
        <v>4.5</v>
      </c>
      <c r="I946" s="4">
        <v>5.5</v>
      </c>
      <c r="J946" s="5">
        <v>8000</v>
      </c>
      <c r="K946" s="15">
        <f>(IF(F946="SELL",IF(I946="",0,H946-I946),IF(F946="BUY",IF(I946="",0,I946-H946))))*E946</f>
        <v>8000</v>
      </c>
      <c r="L946" s="6">
        <f t="shared" ref="L946" si="2427">(K946+J946)/E946</f>
        <v>2</v>
      </c>
      <c r="M946" s="6">
        <f t="shared" ref="M946" si="2428">L946*E946</f>
        <v>16000</v>
      </c>
    </row>
    <row r="947" spans="1:13">
      <c r="A947" s="7">
        <v>43052</v>
      </c>
      <c r="B947" s="2" t="s">
        <v>62</v>
      </c>
      <c r="C947" s="8" t="s">
        <v>19</v>
      </c>
      <c r="D947" s="1">
        <v>480</v>
      </c>
      <c r="E947" s="2">
        <v>1500</v>
      </c>
      <c r="F947" s="3" t="s">
        <v>13</v>
      </c>
      <c r="G947" s="4">
        <v>17</v>
      </c>
      <c r="H947" s="4">
        <v>0</v>
      </c>
      <c r="I947" s="4">
        <v>0</v>
      </c>
      <c r="J947" s="5">
        <v>0</v>
      </c>
      <c r="K947" s="15">
        <v>0</v>
      </c>
      <c r="L947" s="6">
        <f t="shared" ref="L947:L948" si="2429">(K947+J947)/E947</f>
        <v>0</v>
      </c>
      <c r="M947" s="6">
        <f t="shared" ref="M947:M948" si="2430">L947*E947</f>
        <v>0</v>
      </c>
    </row>
    <row r="948" spans="1:13">
      <c r="A948" s="7">
        <v>43052</v>
      </c>
      <c r="B948" s="2" t="s">
        <v>61</v>
      </c>
      <c r="C948" s="8" t="s">
        <v>19</v>
      </c>
      <c r="D948" s="1">
        <v>740</v>
      </c>
      <c r="E948" s="2">
        <v>1500</v>
      </c>
      <c r="F948" s="3" t="s">
        <v>13</v>
      </c>
      <c r="G948" s="4">
        <v>21</v>
      </c>
      <c r="H948" s="4">
        <v>23</v>
      </c>
      <c r="I948" s="4">
        <v>26</v>
      </c>
      <c r="J948" s="5">
        <f t="shared" ref="J948:J949" si="2431">(IF(F948="SELL",G948-H948,IF(F948="BUY",H948-G948)))*E948</f>
        <v>3000</v>
      </c>
      <c r="K948" s="15">
        <v>3750</v>
      </c>
      <c r="L948" s="6">
        <f t="shared" si="2429"/>
        <v>4.5</v>
      </c>
      <c r="M948" s="6">
        <f t="shared" si="2430"/>
        <v>6750</v>
      </c>
    </row>
    <row r="949" spans="1:13">
      <c r="A949" s="7">
        <v>43049</v>
      </c>
      <c r="B949" s="2" t="s">
        <v>60</v>
      </c>
      <c r="C949" s="8" t="s">
        <v>19</v>
      </c>
      <c r="D949" s="1">
        <v>520</v>
      </c>
      <c r="E949" s="2">
        <v>1200</v>
      </c>
      <c r="F949" s="3" t="s">
        <v>13</v>
      </c>
      <c r="G949" s="4">
        <v>16</v>
      </c>
      <c r="H949" s="4">
        <v>21</v>
      </c>
      <c r="I949" s="4">
        <v>0</v>
      </c>
      <c r="J949" s="5">
        <f t="shared" si="2431"/>
        <v>6000</v>
      </c>
      <c r="K949" s="15">
        <v>0</v>
      </c>
      <c r="L949" s="6">
        <f t="shared" ref="L949" si="2432">(K949+J949)/E949</f>
        <v>5</v>
      </c>
      <c r="M949" s="6">
        <f t="shared" ref="M949" si="2433">L949*E949</f>
        <v>6000</v>
      </c>
    </row>
    <row r="950" spans="1:13">
      <c r="A950" s="7">
        <v>43048</v>
      </c>
      <c r="B950" s="2" t="s">
        <v>59</v>
      </c>
      <c r="C950" s="8" t="s">
        <v>19</v>
      </c>
      <c r="D950" s="1">
        <v>450</v>
      </c>
      <c r="E950" s="2">
        <v>1500</v>
      </c>
      <c r="F950" s="3" t="s">
        <v>13</v>
      </c>
      <c r="G950" s="4">
        <v>12</v>
      </c>
      <c r="H950" s="4">
        <v>13.5</v>
      </c>
      <c r="I950" s="4">
        <v>16</v>
      </c>
      <c r="J950" s="5">
        <f t="shared" ref="J950" si="2434">(IF(F950="SELL",G950-H950,IF(F950="BUY",H950-G950)))*E950</f>
        <v>2250</v>
      </c>
      <c r="K950" s="15">
        <v>3750</v>
      </c>
      <c r="L950" s="6">
        <f t="shared" ref="L950" si="2435">(K950+J950)/E950</f>
        <v>4</v>
      </c>
      <c r="M950" s="6">
        <f t="shared" ref="M950" si="2436">L950*E950</f>
        <v>6000</v>
      </c>
    </row>
    <row r="951" spans="1:13">
      <c r="A951" s="7">
        <v>43047</v>
      </c>
      <c r="B951" s="2" t="s">
        <v>26</v>
      </c>
      <c r="C951" s="8" t="s">
        <v>19</v>
      </c>
      <c r="D951" s="1">
        <v>1000</v>
      </c>
      <c r="E951" s="2">
        <v>550</v>
      </c>
      <c r="F951" s="3" t="s">
        <v>13</v>
      </c>
      <c r="G951" s="4">
        <v>26.3</v>
      </c>
      <c r="H951" s="4">
        <v>32</v>
      </c>
      <c r="I951" s="4">
        <v>0</v>
      </c>
      <c r="J951" s="5">
        <f t="shared" ref="J951" si="2437">(IF(F951="SELL",G951-H951,IF(F951="BUY",H951-G951)))*E951</f>
        <v>3134.9999999999995</v>
      </c>
      <c r="K951" s="15">
        <v>0</v>
      </c>
      <c r="L951" s="6">
        <f t="shared" ref="L951" si="2438">(K951+J951)/E951</f>
        <v>5.6999999999999993</v>
      </c>
      <c r="M951" s="6">
        <f t="shared" ref="M951" si="2439">L951*E951</f>
        <v>3134.9999999999995</v>
      </c>
    </row>
    <row r="952" spans="1:13">
      <c r="A952" s="7">
        <v>43046</v>
      </c>
      <c r="B952" s="2" t="s">
        <v>52</v>
      </c>
      <c r="C952" s="8" t="s">
        <v>19</v>
      </c>
      <c r="D952" s="1">
        <v>520</v>
      </c>
      <c r="E952" s="2">
        <v>2000</v>
      </c>
      <c r="F952" s="3" t="s">
        <v>13</v>
      </c>
      <c r="G952" s="4">
        <v>12.4</v>
      </c>
      <c r="H952" s="4">
        <v>14.2</v>
      </c>
      <c r="I952" s="4">
        <v>0</v>
      </c>
      <c r="J952" s="5">
        <f t="shared" ref="J952" si="2440">(IF(F952="SELL",G952-H952,IF(F952="BUY",H952-G952)))*E952</f>
        <v>3599.9999999999977</v>
      </c>
      <c r="K952" s="15">
        <v>0</v>
      </c>
      <c r="L952" s="6">
        <f t="shared" ref="L952" si="2441">(K952+J952)/E952</f>
        <v>1.7999999999999989</v>
      </c>
      <c r="M952" s="6">
        <f t="shared" ref="M952" si="2442">L952*E952</f>
        <v>3599.9999999999977</v>
      </c>
    </row>
    <row r="953" spans="1:13">
      <c r="A953" s="7">
        <v>43046</v>
      </c>
      <c r="B953" s="2" t="s">
        <v>58</v>
      </c>
      <c r="C953" s="8" t="s">
        <v>19</v>
      </c>
      <c r="D953" s="1">
        <v>1000</v>
      </c>
      <c r="E953" s="2">
        <v>1000</v>
      </c>
      <c r="F953" s="3" t="s">
        <v>13</v>
      </c>
      <c r="G953" s="4">
        <v>25</v>
      </c>
      <c r="H953" s="4">
        <v>27.5</v>
      </c>
      <c r="I953" s="4">
        <v>0</v>
      </c>
      <c r="J953" s="5">
        <f t="shared" ref="J953:J954" si="2443">(IF(F953="SELL",G953-H953,IF(F953="BUY",H953-G953)))*E953</f>
        <v>2500</v>
      </c>
      <c r="K953" s="15">
        <v>0</v>
      </c>
      <c r="L953" s="6">
        <f t="shared" ref="L953:L954" si="2444">(K953+J953)/E953</f>
        <v>2.5</v>
      </c>
      <c r="M953" s="6">
        <f t="shared" ref="M953:M954" si="2445">L953*E953</f>
        <v>2500</v>
      </c>
    </row>
    <row r="954" spans="1:13">
      <c r="A954" s="7">
        <v>43046</v>
      </c>
      <c r="B954" s="2" t="s">
        <v>57</v>
      </c>
      <c r="C954" s="8" t="s">
        <v>19</v>
      </c>
      <c r="D954" s="1">
        <v>390</v>
      </c>
      <c r="E954" s="2">
        <v>3750</v>
      </c>
      <c r="F954" s="3" t="s">
        <v>13</v>
      </c>
      <c r="G954" s="4">
        <v>7.6</v>
      </c>
      <c r="H954" s="4">
        <v>8.3000000000000007</v>
      </c>
      <c r="I954" s="4">
        <v>0</v>
      </c>
      <c r="J954" s="5">
        <f t="shared" si="2443"/>
        <v>2625.0000000000041</v>
      </c>
      <c r="K954" s="15">
        <v>0</v>
      </c>
      <c r="L954" s="6">
        <f t="shared" si="2444"/>
        <v>0.70000000000000107</v>
      </c>
      <c r="M954" s="6">
        <f t="shared" si="2445"/>
        <v>2625.0000000000041</v>
      </c>
    </row>
    <row r="955" spans="1:13">
      <c r="A955" s="7">
        <v>43046</v>
      </c>
      <c r="B955" s="2" t="s">
        <v>47</v>
      </c>
      <c r="C955" s="8" t="s">
        <v>19</v>
      </c>
      <c r="D955" s="1">
        <v>480</v>
      </c>
      <c r="E955" s="2">
        <v>2000</v>
      </c>
      <c r="F955" s="3" t="s">
        <v>13</v>
      </c>
      <c r="G955" s="4">
        <v>13.5</v>
      </c>
      <c r="H955" s="4">
        <v>14.5</v>
      </c>
      <c r="I955" s="4">
        <v>0</v>
      </c>
      <c r="J955" s="5">
        <f t="shared" ref="J955" si="2446">(IF(F955="SELL",G955-H955,IF(F955="BUY",H955-G955)))*E955</f>
        <v>2000</v>
      </c>
      <c r="K955" s="15">
        <v>0</v>
      </c>
      <c r="L955" s="6">
        <f t="shared" ref="L955" si="2447">(K955+J955)/E955</f>
        <v>1</v>
      </c>
      <c r="M955" s="6">
        <f t="shared" ref="M955" si="2448">L955*E955</f>
        <v>2000</v>
      </c>
    </row>
    <row r="956" spans="1:13">
      <c r="A956" s="7">
        <v>43045</v>
      </c>
      <c r="B956" s="2" t="s">
        <v>23</v>
      </c>
      <c r="C956" s="8" t="s">
        <v>19</v>
      </c>
      <c r="D956" s="1">
        <v>920</v>
      </c>
      <c r="E956" s="2">
        <v>1000</v>
      </c>
      <c r="F956" s="3" t="s">
        <v>13</v>
      </c>
      <c r="G956" s="4">
        <v>30.5</v>
      </c>
      <c r="H956" s="4">
        <v>33.5</v>
      </c>
      <c r="I956" s="4">
        <v>39</v>
      </c>
      <c r="J956" s="5">
        <f t="shared" ref="J956" si="2449">(IF(F956="SELL",G956-H956,IF(F956="BUY",H956-G956)))*E956</f>
        <v>3000</v>
      </c>
      <c r="K956" s="15">
        <v>5500</v>
      </c>
      <c r="L956" s="6">
        <f t="shared" ref="L956" si="2450">(K956+J956)/E956</f>
        <v>8.5</v>
      </c>
      <c r="M956" s="6">
        <f t="shared" ref="M956" si="2451">L956*E956</f>
        <v>8500</v>
      </c>
    </row>
    <row r="957" spans="1:13">
      <c r="A957" s="7">
        <v>43042</v>
      </c>
      <c r="B957" s="2" t="s">
        <v>23</v>
      </c>
      <c r="C957" s="8" t="s">
        <v>19</v>
      </c>
      <c r="D957" s="1">
        <v>880</v>
      </c>
      <c r="E957" s="2">
        <v>1000</v>
      </c>
      <c r="F957" s="3" t="s">
        <v>13</v>
      </c>
      <c r="G957" s="4">
        <v>41</v>
      </c>
      <c r="H957" s="4">
        <v>43.5</v>
      </c>
      <c r="I957" s="4">
        <v>0</v>
      </c>
      <c r="J957" s="5">
        <f t="shared" ref="J957:J958" si="2452">(IF(F957="SELL",G957-H957,IF(F957="BUY",H957-G957)))*E957</f>
        <v>2500</v>
      </c>
      <c r="K957" s="15">
        <v>0</v>
      </c>
      <c r="L957" s="6">
        <f t="shared" ref="L957:L958" si="2453">(K957+J957)/E957</f>
        <v>2.5</v>
      </c>
      <c r="M957" s="6">
        <f t="shared" ref="M957:M958" si="2454">L957*E957</f>
        <v>2500</v>
      </c>
    </row>
    <row r="958" spans="1:13">
      <c r="A958" s="7">
        <v>43042</v>
      </c>
      <c r="B958" s="2" t="s">
        <v>31</v>
      </c>
      <c r="C958" s="8" t="s">
        <v>19</v>
      </c>
      <c r="D958" s="1">
        <v>1000</v>
      </c>
      <c r="E958" s="2">
        <v>1000</v>
      </c>
      <c r="F958" s="3" t="s">
        <v>13</v>
      </c>
      <c r="G958" s="4">
        <v>22.25</v>
      </c>
      <c r="H958" s="4">
        <v>25.25</v>
      </c>
      <c r="I958" s="4">
        <v>0</v>
      </c>
      <c r="J958" s="5">
        <f t="shared" si="2452"/>
        <v>3000</v>
      </c>
      <c r="K958" s="15">
        <v>0</v>
      </c>
      <c r="L958" s="6">
        <f t="shared" si="2453"/>
        <v>3</v>
      </c>
      <c r="M958" s="6">
        <f t="shared" si="2454"/>
        <v>3000</v>
      </c>
    </row>
    <row r="959" spans="1:13">
      <c r="A959" s="7">
        <v>43042</v>
      </c>
      <c r="B959" s="2" t="s">
        <v>56</v>
      </c>
      <c r="C959" s="8" t="s">
        <v>19</v>
      </c>
      <c r="D959" s="1">
        <v>570</v>
      </c>
      <c r="E959" s="2">
        <v>1700</v>
      </c>
      <c r="F959" s="3" t="s">
        <v>13</v>
      </c>
      <c r="G959" s="4">
        <v>18</v>
      </c>
      <c r="H959" s="4">
        <v>20</v>
      </c>
      <c r="I959" s="4">
        <v>0</v>
      </c>
      <c r="J959" s="5">
        <f t="shared" ref="J959" si="2455">(IF(F959="SELL",G959-H959,IF(F959="BUY",H959-G959)))*E959</f>
        <v>3400</v>
      </c>
      <c r="K959" s="15">
        <v>0</v>
      </c>
      <c r="L959" s="6">
        <f t="shared" ref="L959" si="2456">(K959+J959)/E959</f>
        <v>2</v>
      </c>
      <c r="M959" s="6">
        <f t="shared" ref="M959" si="2457">L959*E959</f>
        <v>3400</v>
      </c>
    </row>
    <row r="960" spans="1:13">
      <c r="A960" s="7">
        <v>43041</v>
      </c>
      <c r="B960" s="2" t="s">
        <v>55</v>
      </c>
      <c r="C960" s="8" t="s">
        <v>19</v>
      </c>
      <c r="D960" s="1">
        <v>800</v>
      </c>
      <c r="E960" s="2">
        <v>800</v>
      </c>
      <c r="F960" s="3" t="s">
        <v>13</v>
      </c>
      <c r="G960" s="4">
        <v>27</v>
      </c>
      <c r="H960" s="4">
        <v>31</v>
      </c>
      <c r="I960" s="4">
        <v>40</v>
      </c>
      <c r="J960" s="5">
        <f t="shared" ref="J960" si="2458">(IF(F960="SELL",G960-H960,IF(F960="BUY",H960-G960)))*E960</f>
        <v>3200</v>
      </c>
      <c r="K960" s="15">
        <v>7200</v>
      </c>
      <c r="L960" s="6">
        <f t="shared" ref="L960" si="2459">(K960+J960)/E960</f>
        <v>13</v>
      </c>
      <c r="M960" s="6">
        <f t="shared" ref="M960" si="2460">L960*E960</f>
        <v>10400</v>
      </c>
    </row>
    <row r="961" spans="1:13">
      <c r="A961" s="7">
        <v>43040</v>
      </c>
      <c r="B961" s="2" t="s">
        <v>21</v>
      </c>
      <c r="C961" s="8" t="s">
        <v>19</v>
      </c>
      <c r="D961" s="1">
        <v>620</v>
      </c>
      <c r="E961" s="2">
        <v>1500</v>
      </c>
      <c r="F961" s="3" t="s">
        <v>13</v>
      </c>
      <c r="G961" s="4">
        <v>12</v>
      </c>
      <c r="H961" s="4">
        <v>14</v>
      </c>
      <c r="I961" s="4">
        <v>0</v>
      </c>
      <c r="J961" s="5">
        <f t="shared" ref="J961" si="2461">(IF(F961="SELL",G961-H961,IF(F961="BUY",H961-G961)))*E961</f>
        <v>3000</v>
      </c>
      <c r="K961" s="15">
        <v>0</v>
      </c>
      <c r="L961" s="6">
        <f t="shared" ref="L961" si="2462">(K961+J961)/E961</f>
        <v>2</v>
      </c>
      <c r="M961" s="6">
        <f t="shared" ref="M961" si="2463">L961*E961</f>
        <v>3000</v>
      </c>
    </row>
    <row r="962" spans="1:13">
      <c r="A962" s="7">
        <v>43039</v>
      </c>
      <c r="B962" s="2" t="s">
        <v>54</v>
      </c>
      <c r="C962" s="8" t="s">
        <v>19</v>
      </c>
      <c r="D962" s="1">
        <v>680</v>
      </c>
      <c r="E962" s="2">
        <v>700</v>
      </c>
      <c r="F962" s="3" t="s">
        <v>13</v>
      </c>
      <c r="G962" s="4">
        <v>28</v>
      </c>
      <c r="H962" s="4">
        <v>32</v>
      </c>
      <c r="I962" s="4">
        <v>38</v>
      </c>
      <c r="J962" s="5">
        <f t="shared" ref="J962" si="2464">(IF(F962="SELL",G962-H962,IF(F962="BUY",H962-G962)))*E962</f>
        <v>2800</v>
      </c>
      <c r="K962" s="15">
        <v>4200</v>
      </c>
      <c r="L962" s="6">
        <f t="shared" ref="L962" si="2465">(K962+J962)/E962</f>
        <v>10</v>
      </c>
      <c r="M962" s="6">
        <f t="shared" ref="M962" si="2466">L962*E962</f>
        <v>7000</v>
      </c>
    </row>
    <row r="963" spans="1:13">
      <c r="A963" s="7">
        <v>43038</v>
      </c>
      <c r="B963" s="2" t="s">
        <v>53</v>
      </c>
      <c r="C963" s="8" t="s">
        <v>19</v>
      </c>
      <c r="D963" s="1">
        <v>640</v>
      </c>
      <c r="E963" s="2">
        <v>1500</v>
      </c>
      <c r="F963" s="3" t="s">
        <v>13</v>
      </c>
      <c r="G963" s="4">
        <v>23</v>
      </c>
      <c r="H963" s="4">
        <v>25</v>
      </c>
      <c r="I963" s="4">
        <v>28</v>
      </c>
      <c r="J963" s="5">
        <f t="shared" ref="J963" si="2467">(IF(F963="SELL",G963-H963,IF(F963="BUY",H963-G963)))*E963</f>
        <v>3000</v>
      </c>
      <c r="K963" s="15">
        <v>4500</v>
      </c>
      <c r="L963" s="6">
        <f t="shared" ref="L963" si="2468">(K963+J963)/E963</f>
        <v>5</v>
      </c>
      <c r="M963" s="6">
        <f t="shared" ref="M963" si="2469">L963*E963</f>
        <v>7500</v>
      </c>
    </row>
    <row r="964" spans="1:13">
      <c r="A964" s="7">
        <v>43038</v>
      </c>
      <c r="B964" s="2" t="s">
        <v>52</v>
      </c>
      <c r="C964" s="8" t="s">
        <v>19</v>
      </c>
      <c r="D964" s="1">
        <v>500</v>
      </c>
      <c r="E964" s="2">
        <v>2000</v>
      </c>
      <c r="F964" s="3" t="s">
        <v>13</v>
      </c>
      <c r="G964" s="4">
        <v>16.5</v>
      </c>
      <c r="H964" s="4">
        <v>18</v>
      </c>
      <c r="I964" s="4">
        <v>0</v>
      </c>
      <c r="J964" s="5">
        <f t="shared" ref="J964" si="2470">(IF(F964="SELL",G964-H964,IF(F964="BUY",H964-G964)))*E964</f>
        <v>3000</v>
      </c>
      <c r="K964" s="15">
        <v>0</v>
      </c>
      <c r="L964" s="6">
        <f t="shared" ref="L964" si="2471">(K964+J964)/E964</f>
        <v>1.5</v>
      </c>
      <c r="M964" s="6">
        <f t="shared" ref="M964" si="2472">L964*E964</f>
        <v>3000</v>
      </c>
    </row>
    <row r="965" spans="1:13">
      <c r="A965" s="7">
        <v>43035</v>
      </c>
      <c r="B965" s="2" t="s">
        <v>49</v>
      </c>
      <c r="C965" s="8" t="s">
        <v>19</v>
      </c>
      <c r="D965" s="1">
        <v>440</v>
      </c>
      <c r="E965" s="2">
        <v>1500</v>
      </c>
      <c r="F965" s="3" t="s">
        <v>13</v>
      </c>
      <c r="G965" s="4">
        <v>14</v>
      </c>
      <c r="H965" s="4">
        <v>10</v>
      </c>
      <c r="I965" s="4">
        <v>0</v>
      </c>
      <c r="J965" s="5">
        <f t="shared" ref="J965:J966" si="2473">(IF(F965="SELL",G965-H965,IF(F965="BUY",H965-G965)))*E965</f>
        <v>-6000</v>
      </c>
      <c r="K965" s="15">
        <v>0</v>
      </c>
      <c r="L965" s="6">
        <f t="shared" ref="L965" si="2474">(K965+J965)/E965</f>
        <v>-4</v>
      </c>
      <c r="M965" s="6">
        <f t="shared" ref="M965" si="2475">L965*E965</f>
        <v>-6000</v>
      </c>
    </row>
    <row r="966" spans="1:13">
      <c r="A966" s="7">
        <v>43035</v>
      </c>
      <c r="B966" s="2" t="s">
        <v>47</v>
      </c>
      <c r="C966" s="8" t="s">
        <v>19</v>
      </c>
      <c r="D966" s="1">
        <v>480</v>
      </c>
      <c r="E966" s="2">
        <v>2000</v>
      </c>
      <c r="F966" s="3" t="s">
        <v>13</v>
      </c>
      <c r="G966" s="4">
        <v>12</v>
      </c>
      <c r="H966" s="4">
        <v>13</v>
      </c>
      <c r="I966" s="4">
        <v>14</v>
      </c>
      <c r="J966" s="5">
        <f t="shared" si="2473"/>
        <v>2000</v>
      </c>
      <c r="K966" s="15">
        <v>2000</v>
      </c>
      <c r="L966" s="6">
        <f t="shared" ref="L966" si="2476">(K966+J966)/E966</f>
        <v>2</v>
      </c>
      <c r="M966" s="6">
        <f t="shared" ref="M966" si="2477">L966*E966</f>
        <v>4000</v>
      </c>
    </row>
    <row r="967" spans="1:13">
      <c r="A967" s="7">
        <v>43034</v>
      </c>
      <c r="B967" s="2" t="s">
        <v>51</v>
      </c>
      <c r="C967" s="8" t="s">
        <v>19</v>
      </c>
      <c r="D967" s="1">
        <v>200</v>
      </c>
      <c r="E967" s="2">
        <v>4500</v>
      </c>
      <c r="F967" s="3" t="s">
        <v>13</v>
      </c>
      <c r="G967" s="4">
        <v>6.65</v>
      </c>
      <c r="H967" s="4">
        <v>7.5</v>
      </c>
      <c r="I967" s="4">
        <v>9</v>
      </c>
      <c r="J967" s="5">
        <f t="shared" ref="J967:J968" si="2478">(IF(F967="SELL",G967-H967,IF(F967="BUY",H967-G967)))*E967</f>
        <v>3824.9999999999982</v>
      </c>
      <c r="K967" s="15">
        <v>6750</v>
      </c>
      <c r="L967" s="6">
        <f t="shared" ref="L967:L968" si="2479">(K967+J967)/E967</f>
        <v>2.3499999999999996</v>
      </c>
      <c r="M967" s="6">
        <f t="shared" ref="M967:M968" si="2480">L967*E967</f>
        <v>10574.999999999998</v>
      </c>
    </row>
    <row r="968" spans="1:13">
      <c r="A968" s="7">
        <v>43034</v>
      </c>
      <c r="B968" s="2" t="s">
        <v>50</v>
      </c>
      <c r="C968" s="8" t="s">
        <v>19</v>
      </c>
      <c r="D968" s="1">
        <v>260</v>
      </c>
      <c r="E968" s="2">
        <v>1500</v>
      </c>
      <c r="F968" s="3" t="s">
        <v>13</v>
      </c>
      <c r="G968" s="4">
        <v>2.75</v>
      </c>
      <c r="H968" s="4">
        <v>3.75</v>
      </c>
      <c r="I968" s="4">
        <v>5</v>
      </c>
      <c r="J968" s="5">
        <f t="shared" si="2478"/>
        <v>1500</v>
      </c>
      <c r="K968" s="15">
        <v>3750</v>
      </c>
      <c r="L968" s="6">
        <f t="shared" si="2479"/>
        <v>3.5</v>
      </c>
      <c r="M968" s="6">
        <f t="shared" si="2480"/>
        <v>5250</v>
      </c>
    </row>
    <row r="969" spans="1:13">
      <c r="A969" s="7">
        <v>43034</v>
      </c>
      <c r="B969" s="2" t="s">
        <v>49</v>
      </c>
      <c r="C969" s="8" t="s">
        <v>19</v>
      </c>
      <c r="D969" s="1">
        <v>420</v>
      </c>
      <c r="E969" s="2">
        <v>1500</v>
      </c>
      <c r="F969" s="3" t="s">
        <v>13</v>
      </c>
      <c r="G969" s="4">
        <v>4.5</v>
      </c>
      <c r="H969" s="4">
        <v>5.5</v>
      </c>
      <c r="I969" s="4">
        <v>7.5</v>
      </c>
      <c r="J969" s="5">
        <f t="shared" ref="J969" si="2481">(IF(F969="SELL",G969-H969,IF(F969="BUY",H969-G969)))*E969</f>
        <v>1500</v>
      </c>
      <c r="K969" s="15">
        <v>3000</v>
      </c>
      <c r="L969" s="6">
        <f t="shared" ref="L969:L970" si="2482">(K969+J969)/E969</f>
        <v>3</v>
      </c>
      <c r="M969" s="6">
        <f t="shared" ref="M969:M970" si="2483">L969*E969</f>
        <v>4500</v>
      </c>
    </row>
    <row r="970" spans="1:13">
      <c r="A970" s="7">
        <v>43033</v>
      </c>
      <c r="B970" s="2" t="s">
        <v>46</v>
      </c>
      <c r="C970" s="8" t="s">
        <v>19</v>
      </c>
      <c r="D970" s="1">
        <v>600</v>
      </c>
      <c r="E970" s="2">
        <v>1500</v>
      </c>
      <c r="F970" s="3" t="s">
        <v>13</v>
      </c>
      <c r="G970" s="4">
        <v>5</v>
      </c>
      <c r="H970" s="4">
        <v>0</v>
      </c>
      <c r="I970" s="4">
        <v>0</v>
      </c>
      <c r="J970" s="5">
        <v>0</v>
      </c>
      <c r="K970" s="15">
        <v>0</v>
      </c>
      <c r="L970" s="6">
        <f t="shared" si="2482"/>
        <v>0</v>
      </c>
      <c r="M970" s="6">
        <f t="shared" si="2483"/>
        <v>0</v>
      </c>
    </row>
    <row r="971" spans="1:13">
      <c r="A971" s="7">
        <v>43032</v>
      </c>
      <c r="B971" s="2" t="s">
        <v>32</v>
      </c>
      <c r="C971" s="8" t="s">
        <v>19</v>
      </c>
      <c r="D971" s="1">
        <v>400</v>
      </c>
      <c r="E971" s="2">
        <v>2000</v>
      </c>
      <c r="F971" s="3" t="s">
        <v>13</v>
      </c>
      <c r="G971" s="4">
        <v>3.3</v>
      </c>
      <c r="H971" s="4">
        <v>5</v>
      </c>
      <c r="I971" s="4">
        <v>7</v>
      </c>
      <c r="J971" s="5">
        <f t="shared" ref="J971" si="2484">(IF(F971="SELL",G971-H971,IF(F971="BUY",H971-G971)))*E971</f>
        <v>3400.0000000000005</v>
      </c>
      <c r="K971" s="15">
        <v>4000</v>
      </c>
      <c r="L971" s="6">
        <f t="shared" ref="L971" si="2485">(K971+J971)/E971</f>
        <v>3.7</v>
      </c>
      <c r="M971" s="6">
        <f t="shared" ref="M971" si="2486">L971*E971</f>
        <v>7400</v>
      </c>
    </row>
    <row r="972" spans="1:13">
      <c r="A972" s="7">
        <v>43031</v>
      </c>
      <c r="B972" s="2" t="s">
        <v>48</v>
      </c>
      <c r="C972" s="8" t="s">
        <v>19</v>
      </c>
      <c r="D972" s="1">
        <v>410</v>
      </c>
      <c r="E972" s="2">
        <v>2500</v>
      </c>
      <c r="F972" s="3" t="s">
        <v>13</v>
      </c>
      <c r="G972" s="4">
        <v>5</v>
      </c>
      <c r="H972" s="4">
        <v>6.1</v>
      </c>
      <c r="I972" s="4">
        <v>0</v>
      </c>
      <c r="J972" s="5">
        <f t="shared" ref="J972:J973" si="2487">(IF(F972="SELL",G972-H972,IF(F972="BUY",H972-G972)))*E972</f>
        <v>2749.9999999999991</v>
      </c>
      <c r="K972" s="15">
        <v>0</v>
      </c>
      <c r="L972" s="6">
        <f t="shared" ref="L972" si="2488">(K972+J972)/E972</f>
        <v>1.0999999999999996</v>
      </c>
      <c r="M972" s="6">
        <f t="shared" ref="M972" si="2489">L972*E972</f>
        <v>2749.9999999999991</v>
      </c>
    </row>
    <row r="973" spans="1:13">
      <c r="A973" s="7">
        <v>43031</v>
      </c>
      <c r="B973" s="2" t="s">
        <v>47</v>
      </c>
      <c r="C973" s="8" t="s">
        <v>19</v>
      </c>
      <c r="D973" s="1">
        <v>440</v>
      </c>
      <c r="E973" s="2">
        <v>2000</v>
      </c>
      <c r="F973" s="3" t="s">
        <v>13</v>
      </c>
      <c r="G973" s="4">
        <v>5.5</v>
      </c>
      <c r="H973" s="4">
        <v>7</v>
      </c>
      <c r="I973" s="4">
        <v>0</v>
      </c>
      <c r="J973" s="5">
        <f t="shared" si="2487"/>
        <v>3000</v>
      </c>
      <c r="K973" s="15">
        <v>0</v>
      </c>
      <c r="L973" s="6">
        <f t="shared" ref="L973" si="2490">(K973+J973)/E973</f>
        <v>1.5</v>
      </c>
      <c r="M973" s="6">
        <f t="shared" ref="M973" si="2491">L973*E973</f>
        <v>3000</v>
      </c>
    </row>
    <row r="974" spans="1:13">
      <c r="A974" s="7">
        <v>43026</v>
      </c>
      <c r="B974" s="2" t="s">
        <v>32</v>
      </c>
      <c r="C974" s="8" t="s">
        <v>19</v>
      </c>
      <c r="D974" s="1">
        <v>400</v>
      </c>
      <c r="E974" s="2">
        <v>2000</v>
      </c>
      <c r="F974" s="3" t="s">
        <v>13</v>
      </c>
      <c r="G974" s="4">
        <v>7</v>
      </c>
      <c r="H974" s="4">
        <v>8.5</v>
      </c>
      <c r="I974" s="4">
        <v>0</v>
      </c>
      <c r="J974" s="5">
        <f t="shared" ref="J974:J975" si="2492">(IF(F974="SELL",G974-H974,IF(F974="BUY",H974-G974)))*E974</f>
        <v>3000</v>
      </c>
      <c r="K974" s="15">
        <v>0</v>
      </c>
      <c r="L974" s="6">
        <f t="shared" ref="L974" si="2493">(K974+J974)/E974</f>
        <v>1.5</v>
      </c>
      <c r="M974" s="6">
        <f t="shared" ref="M974" si="2494">L974*E974</f>
        <v>3000</v>
      </c>
    </row>
    <row r="975" spans="1:13">
      <c r="A975" s="7">
        <v>43026</v>
      </c>
      <c r="B975" s="2" t="s">
        <v>46</v>
      </c>
      <c r="C975" s="8" t="s">
        <v>19</v>
      </c>
      <c r="D975" s="1">
        <v>580</v>
      </c>
      <c r="E975" s="2">
        <v>1500</v>
      </c>
      <c r="F975" s="3" t="s">
        <v>13</v>
      </c>
      <c r="G975" s="4">
        <v>9.5</v>
      </c>
      <c r="H975" s="4">
        <v>11</v>
      </c>
      <c r="I975" s="4">
        <v>0</v>
      </c>
      <c r="J975" s="5">
        <f t="shared" si="2492"/>
        <v>2250</v>
      </c>
      <c r="K975" s="15">
        <v>0</v>
      </c>
      <c r="L975" s="6">
        <f t="shared" ref="L975" si="2495">(K975+J975)/E975</f>
        <v>1.5</v>
      </c>
      <c r="M975" s="6">
        <f t="shared" ref="M975" si="2496">L975*E975</f>
        <v>2250</v>
      </c>
    </row>
    <row r="976" spans="1:13">
      <c r="A976" s="7">
        <v>43025</v>
      </c>
      <c r="B976" s="2" t="s">
        <v>34</v>
      </c>
      <c r="C976" s="8" t="s">
        <v>19</v>
      </c>
      <c r="D976" s="1">
        <v>1600</v>
      </c>
      <c r="E976" s="2">
        <v>500</v>
      </c>
      <c r="F976" s="3" t="s">
        <v>13</v>
      </c>
      <c r="G976" s="4">
        <v>28</v>
      </c>
      <c r="H976" s="4">
        <v>34</v>
      </c>
      <c r="I976" s="4">
        <v>0</v>
      </c>
      <c r="J976" s="5">
        <f t="shared" ref="J976" si="2497">(IF(F976="SELL",G976-H976,IF(F976="BUY",H976-G976)))*E976</f>
        <v>3000</v>
      </c>
      <c r="K976" s="15">
        <v>0</v>
      </c>
      <c r="L976" s="6">
        <v>0</v>
      </c>
      <c r="M976" s="6">
        <v>3000</v>
      </c>
    </row>
    <row r="977" spans="1:13">
      <c r="A977" s="7">
        <v>43021</v>
      </c>
      <c r="B977" s="2" t="s">
        <v>20</v>
      </c>
      <c r="C977" s="8" t="s">
        <v>19</v>
      </c>
      <c r="D977" s="1">
        <v>310</v>
      </c>
      <c r="E977" s="2">
        <v>3084</v>
      </c>
      <c r="F977" s="3" t="s">
        <v>13</v>
      </c>
      <c r="G977" s="4">
        <v>8.1999999999999993</v>
      </c>
      <c r="H977" s="4">
        <v>9</v>
      </c>
      <c r="I977" s="4">
        <v>0</v>
      </c>
      <c r="J977" s="5">
        <f t="shared" ref="J977:J986" si="2498">(IF(F977="SELL",G977-H977,IF(F977="BUY",H977-G977)))*E977</f>
        <v>2467.2000000000021</v>
      </c>
      <c r="K977" s="15">
        <v>0</v>
      </c>
      <c r="L977" s="6">
        <f t="shared" ref="L977:L986" si="2499">(K977+J977)/E977</f>
        <v>0.80000000000000071</v>
      </c>
      <c r="M977" s="6">
        <f t="shared" ref="M977:M988" si="2500">L977*E977</f>
        <v>2467.2000000000021</v>
      </c>
    </row>
    <row r="978" spans="1:13">
      <c r="A978" s="7">
        <v>43020</v>
      </c>
      <c r="B978" s="2" t="s">
        <v>21</v>
      </c>
      <c r="C978" s="8" t="s">
        <v>19</v>
      </c>
      <c r="D978" s="1">
        <v>620</v>
      </c>
      <c r="E978" s="2">
        <v>1500</v>
      </c>
      <c r="F978" s="3" t="s">
        <v>13</v>
      </c>
      <c r="G978" s="4">
        <v>14</v>
      </c>
      <c r="H978" s="4">
        <v>15.5</v>
      </c>
      <c r="I978" s="4">
        <v>0</v>
      </c>
      <c r="J978" s="5">
        <f t="shared" si="2498"/>
        <v>2250</v>
      </c>
      <c r="K978" s="15">
        <v>0</v>
      </c>
      <c r="L978" s="6">
        <f t="shared" si="2499"/>
        <v>1.5</v>
      </c>
      <c r="M978" s="6">
        <f t="shared" si="2500"/>
        <v>2250</v>
      </c>
    </row>
    <row r="979" spans="1:13">
      <c r="A979" s="7">
        <v>43019</v>
      </c>
      <c r="B979" s="2" t="s">
        <v>22</v>
      </c>
      <c r="C979" s="8" t="s">
        <v>18</v>
      </c>
      <c r="D979" s="1">
        <v>1700</v>
      </c>
      <c r="E979" s="2">
        <v>400</v>
      </c>
      <c r="F979" s="3" t="s">
        <v>13</v>
      </c>
      <c r="G979" s="4">
        <v>21</v>
      </c>
      <c r="H979" s="4">
        <v>26.7</v>
      </c>
      <c r="I979" s="4">
        <v>0</v>
      </c>
      <c r="J979" s="5">
        <f t="shared" si="2498"/>
        <v>2279.9999999999995</v>
      </c>
      <c r="K979" s="15">
        <v>0</v>
      </c>
      <c r="L979" s="6">
        <f t="shared" si="2499"/>
        <v>5.6999999999999993</v>
      </c>
      <c r="M979" s="6">
        <f t="shared" si="2500"/>
        <v>2279.9999999999995</v>
      </c>
    </row>
    <row r="980" spans="1:13">
      <c r="A980" s="7">
        <v>43018</v>
      </c>
      <c r="B980" s="2" t="s">
        <v>23</v>
      </c>
      <c r="C980" s="8" t="s">
        <v>19</v>
      </c>
      <c r="D980" s="1">
        <v>820</v>
      </c>
      <c r="E980" s="2">
        <v>1000</v>
      </c>
      <c r="F980" s="3" t="s">
        <v>13</v>
      </c>
      <c r="G980" s="4">
        <v>21.5</v>
      </c>
      <c r="H980" s="4">
        <v>24</v>
      </c>
      <c r="I980" s="4">
        <v>0</v>
      </c>
      <c r="J980" s="5">
        <f t="shared" si="2498"/>
        <v>2500</v>
      </c>
      <c r="K980" s="15">
        <v>0</v>
      </c>
      <c r="L980" s="6">
        <f t="shared" si="2499"/>
        <v>2.5</v>
      </c>
      <c r="M980" s="6">
        <f t="shared" si="2500"/>
        <v>2500</v>
      </c>
    </row>
    <row r="981" spans="1:13">
      <c r="A981" s="7">
        <v>43017</v>
      </c>
      <c r="B981" s="2" t="s">
        <v>24</v>
      </c>
      <c r="C981" s="8" t="s">
        <v>19</v>
      </c>
      <c r="D981" s="1">
        <v>540</v>
      </c>
      <c r="E981" s="2">
        <v>1300</v>
      </c>
      <c r="F981" s="3" t="s">
        <v>13</v>
      </c>
      <c r="G981" s="4">
        <v>9.1999999999999993</v>
      </c>
      <c r="H981" s="4">
        <v>0</v>
      </c>
      <c r="I981" s="4">
        <v>0</v>
      </c>
      <c r="J981" s="5">
        <v>0</v>
      </c>
      <c r="K981" s="15">
        <v>0</v>
      </c>
      <c r="L981" s="6">
        <f t="shared" si="2499"/>
        <v>0</v>
      </c>
      <c r="M981" s="6">
        <f t="shared" si="2500"/>
        <v>0</v>
      </c>
    </row>
    <row r="982" spans="1:13">
      <c r="A982" s="7">
        <v>43014</v>
      </c>
      <c r="B982" s="2" t="s">
        <v>25</v>
      </c>
      <c r="C982" s="8" t="s">
        <v>19</v>
      </c>
      <c r="D982" s="1">
        <v>320</v>
      </c>
      <c r="E982" s="2">
        <v>3200</v>
      </c>
      <c r="F982" s="3" t="s">
        <v>13</v>
      </c>
      <c r="G982" s="4">
        <v>8.1</v>
      </c>
      <c r="H982" s="4">
        <v>9.1</v>
      </c>
      <c r="I982" s="4">
        <v>0</v>
      </c>
      <c r="J982" s="5">
        <f t="shared" si="2498"/>
        <v>3200</v>
      </c>
      <c r="K982" s="15">
        <v>0</v>
      </c>
      <c r="L982" s="6">
        <f t="shared" si="2499"/>
        <v>1</v>
      </c>
      <c r="M982" s="6">
        <f t="shared" si="2500"/>
        <v>3200</v>
      </c>
    </row>
    <row r="983" spans="1:13">
      <c r="A983" s="7">
        <v>43014</v>
      </c>
      <c r="B983" s="2" t="s">
        <v>26</v>
      </c>
      <c r="C983" s="8" t="s">
        <v>19</v>
      </c>
      <c r="D983" s="1">
        <v>1040</v>
      </c>
      <c r="E983" s="2">
        <v>1100</v>
      </c>
      <c r="F983" s="3" t="s">
        <v>13</v>
      </c>
      <c r="G983" s="4">
        <v>17</v>
      </c>
      <c r="H983" s="4">
        <v>20</v>
      </c>
      <c r="I983" s="4">
        <v>0</v>
      </c>
      <c r="J983" s="5">
        <f t="shared" si="2498"/>
        <v>3300</v>
      </c>
      <c r="K983" s="15">
        <v>0</v>
      </c>
      <c r="L983" s="6">
        <f t="shared" si="2499"/>
        <v>3</v>
      </c>
      <c r="M983" s="6">
        <f t="shared" si="2500"/>
        <v>3300</v>
      </c>
    </row>
    <row r="984" spans="1:13">
      <c r="A984" s="7">
        <v>43013</v>
      </c>
      <c r="B984" s="2" t="s">
        <v>22</v>
      </c>
      <c r="C984" s="8" t="s">
        <v>19</v>
      </c>
      <c r="D984" s="1">
        <v>1700</v>
      </c>
      <c r="E984" s="2">
        <v>400</v>
      </c>
      <c r="F984" s="3" t="s">
        <v>13</v>
      </c>
      <c r="G984" s="4">
        <v>35</v>
      </c>
      <c r="H984" s="4">
        <v>41</v>
      </c>
      <c r="I984" s="4">
        <v>0</v>
      </c>
      <c r="J984" s="5">
        <f t="shared" si="2498"/>
        <v>2400</v>
      </c>
      <c r="K984" s="15">
        <v>0</v>
      </c>
      <c r="L984" s="6">
        <f t="shared" si="2499"/>
        <v>6</v>
      </c>
      <c r="M984" s="6">
        <f t="shared" si="2500"/>
        <v>2400</v>
      </c>
    </row>
    <row r="985" spans="1:13">
      <c r="A985" s="7">
        <v>43012</v>
      </c>
      <c r="B985" s="2" t="s">
        <v>27</v>
      </c>
      <c r="C985" s="8" t="s">
        <v>18</v>
      </c>
      <c r="D985" s="1">
        <v>600</v>
      </c>
      <c r="E985" s="2">
        <v>1500</v>
      </c>
      <c r="F985" s="3" t="s">
        <v>13</v>
      </c>
      <c r="G985" s="4">
        <v>15.1</v>
      </c>
      <c r="H985" s="4">
        <v>17</v>
      </c>
      <c r="I985" s="4">
        <v>0</v>
      </c>
      <c r="J985" s="5">
        <f t="shared" si="2498"/>
        <v>2850.0000000000005</v>
      </c>
      <c r="K985" s="15">
        <v>0</v>
      </c>
      <c r="L985" s="6">
        <f t="shared" si="2499"/>
        <v>1.9000000000000004</v>
      </c>
      <c r="M985" s="6">
        <f t="shared" si="2500"/>
        <v>2850.0000000000005</v>
      </c>
    </row>
    <row r="986" spans="1:13">
      <c r="A986" s="7">
        <v>43011</v>
      </c>
      <c r="B986" s="2" t="s">
        <v>28</v>
      </c>
      <c r="C986" s="8" t="s">
        <v>19</v>
      </c>
      <c r="D986" s="1">
        <v>175</v>
      </c>
      <c r="E986" s="2">
        <v>3500</v>
      </c>
      <c r="F986" s="3" t="s">
        <v>13</v>
      </c>
      <c r="G986" s="4">
        <v>7.55</v>
      </c>
      <c r="H986" s="4">
        <v>8.5500000000000007</v>
      </c>
      <c r="I986" s="4">
        <v>0</v>
      </c>
      <c r="J986" s="5">
        <f t="shared" si="2498"/>
        <v>3500.0000000000032</v>
      </c>
      <c r="K986" s="15">
        <v>0</v>
      </c>
      <c r="L986" s="6">
        <f t="shared" si="2499"/>
        <v>1.0000000000000009</v>
      </c>
      <c r="M986" s="6">
        <f t="shared" si="2500"/>
        <v>3500.0000000000032</v>
      </c>
    </row>
    <row r="987" spans="1:13">
      <c r="A987" s="7">
        <v>43011</v>
      </c>
      <c r="B987" s="2" t="s">
        <v>17</v>
      </c>
      <c r="C987" s="8" t="s">
        <v>18</v>
      </c>
      <c r="D987" s="1">
        <v>350</v>
      </c>
      <c r="E987" s="2">
        <v>3000</v>
      </c>
      <c r="F987" s="3" t="s">
        <v>13</v>
      </c>
      <c r="G987" s="4">
        <v>9.5500000000000007</v>
      </c>
      <c r="H987" s="4">
        <v>0</v>
      </c>
      <c r="I987" s="4">
        <v>0</v>
      </c>
      <c r="J987" s="5">
        <v>0</v>
      </c>
      <c r="K987" s="15">
        <v>0</v>
      </c>
      <c r="L987" s="6">
        <v>0</v>
      </c>
      <c r="M987" s="6">
        <f t="shared" si="2500"/>
        <v>0</v>
      </c>
    </row>
    <row r="988" spans="1:13">
      <c r="A988" s="7">
        <v>43007</v>
      </c>
      <c r="B988" s="2" t="s">
        <v>29</v>
      </c>
      <c r="C988" s="8" t="s">
        <v>19</v>
      </c>
      <c r="D988" s="1">
        <v>380</v>
      </c>
      <c r="E988" s="2">
        <v>3000</v>
      </c>
      <c r="F988" s="3" t="s">
        <v>13</v>
      </c>
      <c r="G988" s="4">
        <v>12.5</v>
      </c>
      <c r="H988" s="4">
        <v>0</v>
      </c>
      <c r="I988" s="4">
        <v>0</v>
      </c>
      <c r="J988" s="5">
        <v>0</v>
      </c>
      <c r="K988" s="15">
        <v>0</v>
      </c>
      <c r="L988" s="6">
        <v>0</v>
      </c>
      <c r="M988" s="6">
        <f t="shared" si="2500"/>
        <v>0</v>
      </c>
    </row>
    <row r="989" spans="1:13">
      <c r="A989" s="7">
        <v>43004</v>
      </c>
      <c r="B989" s="2" t="s">
        <v>30</v>
      </c>
      <c r="C989" s="8" t="s">
        <v>18</v>
      </c>
      <c r="D989" s="1">
        <v>470</v>
      </c>
      <c r="E989" s="2">
        <v>3000</v>
      </c>
      <c r="F989" s="3" t="s">
        <v>13</v>
      </c>
      <c r="G989" s="4">
        <v>6</v>
      </c>
      <c r="H989" s="4">
        <v>0</v>
      </c>
      <c r="I989" s="4">
        <v>0</v>
      </c>
      <c r="J989" s="5">
        <v>0</v>
      </c>
      <c r="K989" s="15">
        <v>0</v>
      </c>
      <c r="L989" s="6">
        <v>0</v>
      </c>
      <c r="M989" s="6">
        <f t="shared" ref="M989" si="2501">L989*E989</f>
        <v>0</v>
      </c>
    </row>
    <row r="990" spans="1:13">
      <c r="A990" s="7">
        <v>43000</v>
      </c>
      <c r="B990" s="2" t="s">
        <v>31</v>
      </c>
      <c r="C990" s="8" t="s">
        <v>19</v>
      </c>
      <c r="D990" s="1">
        <v>960</v>
      </c>
      <c r="E990" s="2">
        <v>1000</v>
      </c>
      <c r="F990" s="3" t="s">
        <v>13</v>
      </c>
      <c r="G990" s="4">
        <v>16.5</v>
      </c>
      <c r="H990" s="4">
        <v>13</v>
      </c>
      <c r="I990" s="4">
        <v>0</v>
      </c>
      <c r="J990" s="5">
        <f t="shared" ref="J990:J1002" si="2502">(IF(F990="SELL",G990-H990,IF(F990="BUY",H990-G990)))*E990</f>
        <v>-3500</v>
      </c>
      <c r="K990" s="15">
        <v>0</v>
      </c>
      <c r="L990" s="6">
        <v>0</v>
      </c>
      <c r="M990" s="6">
        <v>-3500</v>
      </c>
    </row>
    <row r="991" spans="1:13">
      <c r="A991" s="7">
        <v>42999</v>
      </c>
      <c r="B991" s="2" t="s">
        <v>32</v>
      </c>
      <c r="C991" s="8" t="s">
        <v>19</v>
      </c>
      <c r="D991" s="1">
        <v>400</v>
      </c>
      <c r="E991" s="2">
        <v>2000</v>
      </c>
      <c r="F991" s="3" t="s">
        <v>13</v>
      </c>
      <c r="G991" s="4">
        <v>5</v>
      </c>
      <c r="H991" s="4">
        <v>6.95</v>
      </c>
      <c r="I991" s="4">
        <v>0</v>
      </c>
      <c r="J991" s="5">
        <f t="shared" si="2502"/>
        <v>3900.0000000000005</v>
      </c>
      <c r="K991" s="15">
        <v>0</v>
      </c>
      <c r="L991" s="6">
        <v>0</v>
      </c>
      <c r="M991" s="6">
        <v>3900</v>
      </c>
    </row>
    <row r="992" spans="1:13">
      <c r="A992" s="7">
        <v>42998</v>
      </c>
      <c r="B992" s="2" t="s">
        <v>33</v>
      </c>
      <c r="C992" s="8" t="s">
        <v>19</v>
      </c>
      <c r="D992" s="1">
        <v>680</v>
      </c>
      <c r="E992" s="2">
        <v>2000</v>
      </c>
      <c r="F992" s="3" t="s">
        <v>13</v>
      </c>
      <c r="G992" s="4">
        <v>12</v>
      </c>
      <c r="H992" s="4">
        <v>14</v>
      </c>
      <c r="I992" s="4">
        <v>16</v>
      </c>
      <c r="J992" s="5">
        <f t="shared" si="2502"/>
        <v>4000</v>
      </c>
      <c r="K992" s="15">
        <v>4000</v>
      </c>
      <c r="L992" s="6">
        <f t="shared" ref="L992:L1001" si="2503">(K992+J992)/E992</f>
        <v>4</v>
      </c>
      <c r="M992" s="6">
        <f t="shared" ref="M992:M1001" si="2504">L992*E992</f>
        <v>8000</v>
      </c>
    </row>
    <row r="993" spans="1:13">
      <c r="A993" s="7">
        <v>42996</v>
      </c>
      <c r="B993" s="2" t="s">
        <v>26</v>
      </c>
      <c r="C993" s="8" t="s">
        <v>19</v>
      </c>
      <c r="D993" s="1">
        <v>1060</v>
      </c>
      <c r="E993" s="2">
        <v>1000</v>
      </c>
      <c r="F993" s="3" t="s">
        <v>13</v>
      </c>
      <c r="G993" s="4">
        <v>27</v>
      </c>
      <c r="H993" s="4">
        <v>30</v>
      </c>
      <c r="I993" s="4">
        <v>0</v>
      </c>
      <c r="J993" s="5">
        <f t="shared" si="2502"/>
        <v>3000</v>
      </c>
      <c r="K993" s="15">
        <v>0</v>
      </c>
      <c r="L993" s="6">
        <f t="shared" si="2503"/>
        <v>3</v>
      </c>
      <c r="M993" s="6">
        <f t="shared" si="2504"/>
        <v>3000</v>
      </c>
    </row>
    <row r="994" spans="1:13">
      <c r="A994" s="7">
        <v>42996</v>
      </c>
      <c r="B994" s="2" t="s">
        <v>34</v>
      </c>
      <c r="C994" s="8" t="s">
        <v>19</v>
      </c>
      <c r="D994" s="1">
        <v>1400</v>
      </c>
      <c r="E994" s="2">
        <v>500</v>
      </c>
      <c r="F994" s="3" t="s">
        <v>13</v>
      </c>
      <c r="G994" s="4">
        <v>38</v>
      </c>
      <c r="H994" s="4">
        <v>43</v>
      </c>
      <c r="I994" s="4">
        <v>50</v>
      </c>
      <c r="J994" s="5">
        <f t="shared" si="2502"/>
        <v>2500</v>
      </c>
      <c r="K994" s="15">
        <v>3500</v>
      </c>
      <c r="L994" s="6">
        <f t="shared" si="2503"/>
        <v>12</v>
      </c>
      <c r="M994" s="6">
        <f t="shared" si="2504"/>
        <v>6000</v>
      </c>
    </row>
    <row r="995" spans="1:13">
      <c r="A995" s="7">
        <v>42993</v>
      </c>
      <c r="B995" s="2" t="s">
        <v>35</v>
      </c>
      <c r="C995" s="8" t="s">
        <v>19</v>
      </c>
      <c r="D995" s="1">
        <v>640</v>
      </c>
      <c r="E995" s="2">
        <v>2000</v>
      </c>
      <c r="F995" s="3" t="s">
        <v>13</v>
      </c>
      <c r="G995" s="4">
        <v>12</v>
      </c>
      <c r="H995" s="4">
        <v>13.5</v>
      </c>
      <c r="I995" s="4">
        <v>0</v>
      </c>
      <c r="J995" s="5">
        <f t="shared" si="2502"/>
        <v>3000</v>
      </c>
      <c r="K995" s="15">
        <v>0</v>
      </c>
      <c r="L995" s="6">
        <f t="shared" si="2503"/>
        <v>1.5</v>
      </c>
      <c r="M995" s="6">
        <f t="shared" si="2504"/>
        <v>3000</v>
      </c>
    </row>
    <row r="996" spans="1:13">
      <c r="A996" s="7">
        <v>42992</v>
      </c>
      <c r="B996" s="2" t="s">
        <v>17</v>
      </c>
      <c r="C996" s="8" t="s">
        <v>18</v>
      </c>
      <c r="D996" s="1">
        <v>340</v>
      </c>
      <c r="E996" s="2">
        <v>3000</v>
      </c>
      <c r="F996" s="3" t="s">
        <v>13</v>
      </c>
      <c r="G996" s="4">
        <v>11</v>
      </c>
      <c r="H996" s="4">
        <v>12.5</v>
      </c>
      <c r="I996" s="4">
        <v>0</v>
      </c>
      <c r="J996" s="5">
        <f t="shared" si="2502"/>
        <v>4500</v>
      </c>
      <c r="K996" s="15">
        <v>0</v>
      </c>
      <c r="L996" s="6">
        <f t="shared" si="2503"/>
        <v>1.5</v>
      </c>
      <c r="M996" s="6">
        <f t="shared" si="2504"/>
        <v>4500</v>
      </c>
    </row>
    <row r="997" spans="1:13">
      <c r="A997" s="7">
        <v>42991</v>
      </c>
      <c r="B997" s="2" t="s">
        <v>36</v>
      </c>
      <c r="C997" s="8" t="s">
        <v>18</v>
      </c>
      <c r="D997" s="1">
        <v>560</v>
      </c>
      <c r="E997" s="2">
        <v>2000</v>
      </c>
      <c r="F997" s="3" t="s">
        <v>13</v>
      </c>
      <c r="G997" s="4">
        <v>13</v>
      </c>
      <c r="H997" s="4">
        <v>15</v>
      </c>
      <c r="I997" s="4">
        <v>0</v>
      </c>
      <c r="J997" s="5">
        <f t="shared" si="2502"/>
        <v>4000</v>
      </c>
      <c r="K997" s="15">
        <v>0</v>
      </c>
      <c r="L997" s="6">
        <f t="shared" si="2503"/>
        <v>2</v>
      </c>
      <c r="M997" s="6">
        <f t="shared" si="2504"/>
        <v>4000</v>
      </c>
    </row>
    <row r="998" spans="1:13">
      <c r="A998" s="7">
        <v>42991</v>
      </c>
      <c r="B998" s="2" t="s">
        <v>37</v>
      </c>
      <c r="C998" s="8" t="s">
        <v>18</v>
      </c>
      <c r="D998" s="1">
        <v>3500</v>
      </c>
      <c r="E998" s="2">
        <v>330</v>
      </c>
      <c r="F998" s="3" t="s">
        <v>13</v>
      </c>
      <c r="G998" s="4">
        <v>7.85</v>
      </c>
      <c r="H998" s="4">
        <v>8.85</v>
      </c>
      <c r="I998" s="4">
        <v>0</v>
      </c>
      <c r="J998" s="5">
        <f t="shared" si="2502"/>
        <v>330</v>
      </c>
      <c r="K998" s="15">
        <v>0</v>
      </c>
      <c r="L998" s="6">
        <f t="shared" si="2503"/>
        <v>1</v>
      </c>
      <c r="M998" s="6">
        <f t="shared" si="2504"/>
        <v>330</v>
      </c>
    </row>
    <row r="999" spans="1:13">
      <c r="A999" s="7">
        <v>43020</v>
      </c>
      <c r="B999" s="2" t="s">
        <v>38</v>
      </c>
      <c r="C999" s="8" t="s">
        <v>19</v>
      </c>
      <c r="D999" s="1">
        <v>680</v>
      </c>
      <c r="E999" s="2">
        <v>1100</v>
      </c>
      <c r="F999" s="3" t="s">
        <v>13</v>
      </c>
      <c r="G999" s="4">
        <v>20</v>
      </c>
      <c r="H999" s="4">
        <v>22.5</v>
      </c>
      <c r="I999" s="4">
        <v>0</v>
      </c>
      <c r="J999" s="5">
        <f t="shared" si="2502"/>
        <v>2750</v>
      </c>
      <c r="K999" s="15">
        <v>0</v>
      </c>
      <c r="L999" s="6">
        <f t="shared" si="2503"/>
        <v>2.5</v>
      </c>
      <c r="M999" s="6">
        <f t="shared" si="2504"/>
        <v>2750</v>
      </c>
    </row>
    <row r="1000" spans="1:13">
      <c r="A1000" s="7">
        <v>43020</v>
      </c>
      <c r="B1000" s="2" t="s">
        <v>39</v>
      </c>
      <c r="C1000" s="8" t="s">
        <v>19</v>
      </c>
      <c r="D1000" s="1">
        <v>120</v>
      </c>
      <c r="E1000" s="2">
        <v>7000</v>
      </c>
      <c r="F1000" s="3" t="s">
        <v>13</v>
      </c>
      <c r="G1000" s="4">
        <v>2.5499999999999998</v>
      </c>
      <c r="H1000" s="4">
        <v>2.7</v>
      </c>
      <c r="I1000" s="4">
        <v>0</v>
      </c>
      <c r="J1000" s="5">
        <f t="shared" si="2502"/>
        <v>1050.0000000000025</v>
      </c>
      <c r="K1000" s="15">
        <v>0</v>
      </c>
      <c r="L1000" s="6">
        <f t="shared" si="2503"/>
        <v>0.15000000000000036</v>
      </c>
      <c r="M1000" s="6">
        <f t="shared" si="2504"/>
        <v>1050.0000000000025</v>
      </c>
    </row>
    <row r="1001" spans="1:13">
      <c r="A1001" s="7">
        <v>42989</v>
      </c>
      <c r="B1001" s="2" t="s">
        <v>40</v>
      </c>
      <c r="C1001" s="8" t="s">
        <v>19</v>
      </c>
      <c r="D1001" s="1">
        <v>450</v>
      </c>
      <c r="E1001" s="2">
        <v>2500</v>
      </c>
      <c r="F1001" s="3" t="s">
        <v>13</v>
      </c>
      <c r="G1001" s="4">
        <v>15</v>
      </c>
      <c r="H1001" s="4">
        <v>16.5</v>
      </c>
      <c r="I1001" s="4">
        <v>0</v>
      </c>
      <c r="J1001" s="5">
        <f t="shared" si="2502"/>
        <v>3750</v>
      </c>
      <c r="K1001" s="15">
        <v>0</v>
      </c>
      <c r="L1001" s="6">
        <f t="shared" si="2503"/>
        <v>1.5</v>
      </c>
      <c r="M1001" s="6">
        <f t="shared" si="2504"/>
        <v>3750</v>
      </c>
    </row>
    <row r="1002" spans="1:13">
      <c r="A1002" s="7">
        <v>42989</v>
      </c>
      <c r="B1002" s="2" t="s">
        <v>41</v>
      </c>
      <c r="C1002" s="8" t="s">
        <v>19</v>
      </c>
      <c r="D1002" s="1">
        <v>700</v>
      </c>
      <c r="E1002" s="2">
        <v>1500</v>
      </c>
      <c r="F1002" s="3" t="s">
        <v>13</v>
      </c>
      <c r="G1002" s="4">
        <v>24</v>
      </c>
      <c r="H1002" s="4">
        <v>26</v>
      </c>
      <c r="I1002" s="4">
        <v>0</v>
      </c>
      <c r="J1002" s="5">
        <f t="shared" si="2502"/>
        <v>3000</v>
      </c>
      <c r="K1002" s="15">
        <v>0</v>
      </c>
      <c r="L1002" s="6">
        <f t="shared" ref="L1002" si="2505">(K1002+J1002)/E1002</f>
        <v>2</v>
      </c>
      <c r="M1002" s="6">
        <f t="shared" ref="M1002" si="2506">L1002*E1002</f>
        <v>3000</v>
      </c>
    </row>
    <row r="1003" spans="1:13">
      <c r="A1003" s="7">
        <v>42986</v>
      </c>
      <c r="B1003" s="2" t="s">
        <v>31</v>
      </c>
      <c r="C1003" s="8" t="s">
        <v>18</v>
      </c>
      <c r="D1003" s="1">
        <v>940</v>
      </c>
      <c r="E1003" s="2">
        <v>1000</v>
      </c>
      <c r="F1003" s="3" t="s">
        <v>13</v>
      </c>
      <c r="G1003" s="4">
        <v>37</v>
      </c>
      <c r="H1003" s="4">
        <v>38.799999999999997</v>
      </c>
      <c r="I1003" s="4">
        <v>0</v>
      </c>
      <c r="J1003" s="5">
        <f t="shared" ref="J1003:J1009" si="2507">(IF(F1003="SELL",G1003-H1003,IF(F1003="BUY",H1003-G1003)))*E1003</f>
        <v>1799.9999999999973</v>
      </c>
      <c r="K1003" s="15">
        <v>0</v>
      </c>
      <c r="L1003" s="6">
        <f t="shared" ref="L1003:L1009" si="2508">(K1003+J1003)/E1003</f>
        <v>1.7999999999999974</v>
      </c>
      <c r="M1003" s="6">
        <f t="shared" ref="M1003:M1009" si="2509">L1003*E1003</f>
        <v>1799.9999999999973</v>
      </c>
    </row>
    <row r="1004" spans="1:13">
      <c r="A1004" s="7">
        <v>42986</v>
      </c>
      <c r="B1004" s="2" t="s">
        <v>32</v>
      </c>
      <c r="C1004" s="8" t="s">
        <v>19</v>
      </c>
      <c r="D1004" s="1">
        <v>410</v>
      </c>
      <c r="E1004" s="2">
        <v>2000</v>
      </c>
      <c r="F1004" s="3" t="s">
        <v>13</v>
      </c>
      <c r="G1004" s="4">
        <v>10</v>
      </c>
      <c r="H1004" s="4">
        <v>11</v>
      </c>
      <c r="I1004" s="4">
        <v>12</v>
      </c>
      <c r="J1004" s="5">
        <f t="shared" si="2507"/>
        <v>2000</v>
      </c>
      <c r="K1004" s="15">
        <v>2000</v>
      </c>
      <c r="L1004" s="6">
        <f t="shared" si="2508"/>
        <v>2</v>
      </c>
      <c r="M1004" s="6">
        <f t="shared" si="2509"/>
        <v>4000</v>
      </c>
    </row>
    <row r="1005" spans="1:13">
      <c r="A1005" s="7">
        <v>42986</v>
      </c>
      <c r="B1005" s="2" t="s">
        <v>42</v>
      </c>
      <c r="C1005" s="8" t="s">
        <v>18</v>
      </c>
      <c r="D1005" s="1">
        <v>460</v>
      </c>
      <c r="E1005" s="2">
        <v>1575</v>
      </c>
      <c r="F1005" s="3" t="s">
        <v>13</v>
      </c>
      <c r="G1005" s="4">
        <v>13</v>
      </c>
      <c r="H1005" s="4">
        <v>14.2</v>
      </c>
      <c r="I1005" s="4">
        <v>0</v>
      </c>
      <c r="J1005" s="5">
        <f t="shared" si="2507"/>
        <v>1889.9999999999989</v>
      </c>
      <c r="K1005" s="15">
        <v>0</v>
      </c>
      <c r="L1005" s="6">
        <f t="shared" si="2508"/>
        <v>1.1999999999999993</v>
      </c>
      <c r="M1005" s="6">
        <f t="shared" si="2509"/>
        <v>1889.9999999999989</v>
      </c>
    </row>
    <row r="1006" spans="1:13">
      <c r="A1006" s="7">
        <v>42985</v>
      </c>
      <c r="B1006" s="2" t="s">
        <v>43</v>
      </c>
      <c r="C1006" s="8" t="s">
        <v>19</v>
      </c>
      <c r="D1006" s="1">
        <v>125</v>
      </c>
      <c r="E1006" s="2">
        <v>3500</v>
      </c>
      <c r="F1006" s="3" t="s">
        <v>13</v>
      </c>
      <c r="G1006" s="4">
        <v>7</v>
      </c>
      <c r="H1006" s="4">
        <v>8</v>
      </c>
      <c r="I1006" s="4">
        <v>0</v>
      </c>
      <c r="J1006" s="5">
        <f t="shared" si="2507"/>
        <v>3500</v>
      </c>
      <c r="K1006" s="15">
        <v>0</v>
      </c>
      <c r="L1006" s="6">
        <f t="shared" si="2508"/>
        <v>1</v>
      </c>
      <c r="M1006" s="6">
        <f t="shared" si="2509"/>
        <v>3500</v>
      </c>
    </row>
    <row r="1007" spans="1:13">
      <c r="A1007" s="7">
        <v>42985</v>
      </c>
      <c r="B1007" s="2" t="s">
        <v>37</v>
      </c>
      <c r="C1007" s="8" t="s">
        <v>19</v>
      </c>
      <c r="D1007" s="1">
        <v>325</v>
      </c>
      <c r="E1007" s="2">
        <v>3500</v>
      </c>
      <c r="F1007" s="3" t="s">
        <v>13</v>
      </c>
      <c r="G1007" s="4">
        <v>8.25</v>
      </c>
      <c r="H1007" s="4">
        <v>9.25</v>
      </c>
      <c r="I1007" s="4">
        <v>0</v>
      </c>
      <c r="J1007" s="5">
        <f t="shared" si="2507"/>
        <v>3500</v>
      </c>
      <c r="K1007" s="15">
        <v>0</v>
      </c>
      <c r="L1007" s="6">
        <f t="shared" si="2508"/>
        <v>1</v>
      </c>
      <c r="M1007" s="6">
        <f t="shared" si="2509"/>
        <v>3500</v>
      </c>
    </row>
    <row r="1008" spans="1:13">
      <c r="A1008" s="7">
        <v>42984</v>
      </c>
      <c r="B1008" s="2" t="s">
        <v>44</v>
      </c>
      <c r="C1008" s="8" t="s">
        <v>19</v>
      </c>
      <c r="D1008" s="1">
        <v>1840</v>
      </c>
      <c r="E1008" s="2">
        <v>500</v>
      </c>
      <c r="F1008" s="3" t="s">
        <v>13</v>
      </c>
      <c r="G1008" s="4">
        <v>53</v>
      </c>
      <c r="H1008" s="4">
        <v>60</v>
      </c>
      <c r="I1008" s="4">
        <v>0</v>
      </c>
      <c r="J1008" s="5">
        <f t="shared" si="2507"/>
        <v>3500</v>
      </c>
      <c r="K1008" s="15">
        <v>0</v>
      </c>
      <c r="L1008" s="6">
        <f t="shared" si="2508"/>
        <v>7</v>
      </c>
      <c r="M1008" s="6">
        <f t="shared" si="2509"/>
        <v>3500</v>
      </c>
    </row>
    <row r="1009" spans="1:13">
      <c r="A1009" s="7">
        <v>42984</v>
      </c>
      <c r="B1009" s="2" t="s">
        <v>45</v>
      </c>
      <c r="C1009" s="8" t="s">
        <v>19</v>
      </c>
      <c r="D1009" s="1">
        <v>160</v>
      </c>
      <c r="E1009" s="2">
        <v>3500</v>
      </c>
      <c r="F1009" s="3" t="s">
        <v>13</v>
      </c>
      <c r="G1009" s="4">
        <v>5</v>
      </c>
      <c r="H1009" s="4">
        <v>5.5</v>
      </c>
      <c r="I1009" s="4">
        <v>0</v>
      </c>
      <c r="J1009" s="5">
        <f t="shared" si="2507"/>
        <v>1750</v>
      </c>
      <c r="K1009" s="15">
        <v>0</v>
      </c>
      <c r="L1009" s="6">
        <f t="shared" si="2508"/>
        <v>0.5</v>
      </c>
      <c r="M1009" s="6">
        <f t="shared" si="2509"/>
        <v>1750</v>
      </c>
    </row>
    <row r="1010" spans="1:13">
      <c r="A1010" s="7">
        <v>42982</v>
      </c>
      <c r="B1010" s="2" t="s">
        <v>37</v>
      </c>
      <c r="C1010" s="8" t="s">
        <v>19</v>
      </c>
      <c r="D1010" s="1">
        <v>310</v>
      </c>
      <c r="E1010" s="2">
        <v>3500</v>
      </c>
      <c r="F1010" s="3" t="s">
        <v>13</v>
      </c>
      <c r="G1010" s="4">
        <v>15</v>
      </c>
      <c r="H1010" s="4">
        <v>16</v>
      </c>
      <c r="I1010" s="4">
        <v>0</v>
      </c>
      <c r="J1010" s="5">
        <f t="shared" ref="J1010:J1011" si="2510">(IF(F1010="SELL",G1010-H1010,IF(F1010="BUY",H1010-G1010)))*E1010</f>
        <v>3500</v>
      </c>
      <c r="K1010" s="15">
        <v>0</v>
      </c>
      <c r="L1010" s="6">
        <f t="shared" ref="L1010:L1011" si="2511">(K1010+J1010)/E1010</f>
        <v>1</v>
      </c>
      <c r="M1010" s="6">
        <f t="shared" ref="M1010:M1011" si="2512">L1010*E1010</f>
        <v>3500</v>
      </c>
    </row>
    <row r="1011" spans="1:13">
      <c r="A1011" s="9">
        <v>42979</v>
      </c>
      <c r="B1011" s="2" t="s">
        <v>33</v>
      </c>
      <c r="C1011" s="8" t="s">
        <v>19</v>
      </c>
      <c r="D1011" s="1">
        <v>650</v>
      </c>
      <c r="E1011" s="2">
        <v>2000</v>
      </c>
      <c r="F1011" s="3" t="s">
        <v>13</v>
      </c>
      <c r="G1011" s="4">
        <v>16.5</v>
      </c>
      <c r="H1011" s="4">
        <v>19</v>
      </c>
      <c r="I1011" s="4">
        <v>0</v>
      </c>
      <c r="J1011" s="5">
        <f t="shared" si="2510"/>
        <v>5000</v>
      </c>
      <c r="K1011" s="15">
        <v>0</v>
      </c>
      <c r="L1011" s="6">
        <f t="shared" si="2511"/>
        <v>2.5</v>
      </c>
      <c r="M1011" s="6">
        <f t="shared" si="2512"/>
        <v>5000</v>
      </c>
    </row>
  </sheetData>
  <mergeCells count="17">
    <mergeCell ref="A1:C5"/>
    <mergeCell ref="D1:M3"/>
    <mergeCell ref="D4:M4"/>
    <mergeCell ref="D5:M5"/>
    <mergeCell ref="K6:K8"/>
    <mergeCell ref="L6:L8"/>
    <mergeCell ref="M6:M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pageMargins left="0.7" right="0.7" top="0.75" bottom="0.75" header="0.3" footer="0.3"/>
  <pageSetup orientation="portrait" r:id="rId1"/>
  <ignoredErrors>
    <ignoredError sqref="J60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dcterms:created xsi:type="dcterms:W3CDTF">2017-10-16T11:00:25Z</dcterms:created>
  <dcterms:modified xsi:type="dcterms:W3CDTF">2021-03-10T11:01:06Z</dcterms:modified>
</cp:coreProperties>
</file>