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cksheets\"/>
    </mc:Choice>
  </mc:AlternateContent>
  <bookViews>
    <workbookView xWindow="0" yWindow="0" windowWidth="20490" windowHeight="7755" tabRatio="500"/>
  </bookViews>
  <sheets>
    <sheet name="BASIC FUTUR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J10" i="1"/>
  <c r="I10" i="1"/>
  <c r="I11" i="1"/>
  <c r="J12" i="1"/>
  <c r="I12" i="1"/>
  <c r="J13" i="1"/>
  <c r="I13" i="1"/>
  <c r="I14" i="1"/>
  <c r="L14" i="1" s="1"/>
  <c r="M14" i="1" s="1"/>
  <c r="I15" i="1"/>
  <c r="L15" i="1" s="1"/>
  <c r="M15" i="1" s="1"/>
  <c r="L13" i="1" l="1"/>
  <c r="M13" i="1" s="1"/>
  <c r="L9" i="1"/>
  <c r="M9" i="1" s="1"/>
  <c r="L10" i="1"/>
  <c r="M10" i="1" s="1"/>
  <c r="L11" i="1"/>
  <c r="M11" i="1" s="1"/>
  <c r="L12" i="1"/>
  <c r="M12" i="1" s="1"/>
  <c r="I27" i="1"/>
  <c r="L27" i="1" s="1"/>
  <c r="M27" i="1" s="1"/>
  <c r="I16" i="1" l="1"/>
  <c r="L16" i="1" s="1"/>
  <c r="M16" i="1" s="1"/>
  <c r="I17" i="1"/>
  <c r="L17" i="1" s="1"/>
  <c r="M17" i="1" s="1"/>
  <c r="I18" i="1"/>
  <c r="J19" i="1"/>
  <c r="I19" i="1"/>
  <c r="J20" i="1"/>
  <c r="I20" i="1"/>
  <c r="J21" i="1"/>
  <c r="I21" i="1"/>
  <c r="I22" i="1"/>
  <c r="L22" i="1" s="1"/>
  <c r="M22" i="1" s="1"/>
  <c r="I23" i="1"/>
  <c r="L23" i="1" s="1"/>
  <c r="M23" i="1" s="1"/>
  <c r="I24" i="1"/>
  <c r="L24" i="1" s="1"/>
  <c r="M24" i="1" s="1"/>
  <c r="L21" i="1" l="1"/>
  <c r="M21" i="1" s="1"/>
  <c r="L18" i="1"/>
  <c r="M18" i="1" s="1"/>
  <c r="L19" i="1"/>
  <c r="M19" i="1" s="1"/>
  <c r="L20" i="1"/>
  <c r="M20" i="1" s="1"/>
  <c r="I25" i="1"/>
  <c r="J26" i="1"/>
  <c r="I26" i="1"/>
  <c r="L26" i="1" s="1"/>
  <c r="M26" i="1" s="1"/>
  <c r="I28" i="1"/>
  <c r="J29" i="1"/>
  <c r="L29" i="1" s="1"/>
  <c r="M29" i="1" s="1"/>
  <c r="I29" i="1"/>
  <c r="I30" i="1"/>
  <c r="J31" i="1"/>
  <c r="I31" i="1"/>
  <c r="J32" i="1"/>
  <c r="I32" i="1"/>
  <c r="I33" i="1"/>
  <c r="L33" i="1" s="1"/>
  <c r="M33" i="1" s="1"/>
  <c r="I34" i="1"/>
  <c r="J35" i="1"/>
  <c r="I35" i="1"/>
  <c r="I36" i="1"/>
  <c r="J37" i="1"/>
  <c r="I37" i="1"/>
  <c r="I38" i="1"/>
  <c r="L38" i="1" s="1"/>
  <c r="M38" i="1" s="1"/>
  <c r="J39" i="1"/>
  <c r="I39" i="1"/>
  <c r="I40" i="1"/>
  <c r="L40" i="1" s="1"/>
  <c r="M40" i="1" s="1"/>
  <c r="I41" i="1"/>
  <c r="L41" i="1" s="1"/>
  <c r="M41" i="1" s="1"/>
  <c r="I42" i="1"/>
  <c r="L42" i="1" s="1"/>
  <c r="M42" i="1" s="1"/>
  <c r="I43" i="1"/>
  <c r="L43" i="1" s="1"/>
  <c r="M43" i="1" s="1"/>
  <c r="J44" i="1"/>
  <c r="I44" i="1"/>
  <c r="I45" i="1"/>
  <c r="L45" i="1" s="1"/>
  <c r="M45" i="1" s="1"/>
  <c r="I46" i="1"/>
  <c r="L46" i="1" s="1"/>
  <c r="M46" i="1" s="1"/>
  <c r="J47" i="1"/>
  <c r="I47" i="1"/>
  <c r="J48" i="1"/>
  <c r="I48" i="1"/>
  <c r="I49" i="1"/>
  <c r="L49" i="1" s="1"/>
  <c r="M49" i="1" s="1"/>
  <c r="J50" i="1"/>
  <c r="I50" i="1"/>
  <c r="J51" i="1"/>
  <c r="I51" i="1"/>
  <c r="I52" i="1"/>
  <c r="L52" i="1" s="1"/>
  <c r="M52" i="1" s="1"/>
  <c r="I53" i="1"/>
  <c r="L53" i="1" s="1"/>
  <c r="M53" i="1" s="1"/>
  <c r="I54" i="1"/>
  <c r="L54" i="1" s="1"/>
  <c r="M54" i="1" s="1"/>
  <c r="I55" i="1"/>
  <c r="L55" i="1" s="1"/>
  <c r="M55" i="1" s="1"/>
  <c r="I56" i="1"/>
  <c r="L56" i="1" s="1"/>
  <c r="M56" i="1" s="1"/>
  <c r="I57" i="1"/>
  <c r="L57" i="1" s="1"/>
  <c r="M57" i="1" s="1"/>
  <c r="I58" i="1"/>
  <c r="L58" i="1" s="1"/>
  <c r="M58" i="1" s="1"/>
  <c r="I59" i="1"/>
  <c r="L59" i="1" s="1"/>
  <c r="M59" i="1" s="1"/>
  <c r="J60" i="1"/>
  <c r="I60" i="1"/>
  <c r="I61" i="1"/>
  <c r="L61" i="1" s="1"/>
  <c r="M61" i="1" s="1"/>
  <c r="I62" i="1"/>
  <c r="L62" i="1" s="1"/>
  <c r="M62" i="1" s="1"/>
  <c r="J63" i="1"/>
  <c r="L63" i="1" s="1"/>
  <c r="M63" i="1" s="1"/>
  <c r="I63" i="1"/>
  <c r="J64" i="1"/>
  <c r="I64" i="1"/>
  <c r="J65" i="1"/>
  <c r="I65" i="1"/>
  <c r="I66" i="1"/>
  <c r="J67" i="1"/>
  <c r="I67" i="1"/>
  <c r="J68" i="1"/>
  <c r="I68" i="1"/>
  <c r="J69" i="1"/>
  <c r="I69" i="1"/>
  <c r="I70" i="1"/>
  <c r="L70" i="1" s="1"/>
  <c r="M70" i="1" s="1"/>
  <c r="I71" i="1"/>
  <c r="L71" i="1" s="1"/>
  <c r="M71" i="1" s="1"/>
  <c r="J72" i="1"/>
  <c r="I72" i="1"/>
  <c r="I73" i="1"/>
  <c r="J74" i="1"/>
  <c r="I74" i="1"/>
  <c r="I75" i="1"/>
  <c r="L75" i="1" s="1"/>
  <c r="M75" i="1" s="1"/>
  <c r="J76" i="1"/>
  <c r="I76" i="1"/>
  <c r="L76" i="1" s="1"/>
  <c r="M76" i="1" s="1"/>
  <c r="I77" i="1"/>
  <c r="L77" i="1" s="1"/>
  <c r="M77" i="1" s="1"/>
  <c r="I78" i="1"/>
  <c r="L78" i="1" s="1"/>
  <c r="M78" i="1" s="1"/>
  <c r="I79" i="1"/>
  <c r="L79" i="1" s="1"/>
  <c r="M79" i="1" s="1"/>
  <c r="I80" i="1"/>
  <c r="L80" i="1" s="1"/>
  <c r="M80" i="1" s="1"/>
  <c r="I81" i="1"/>
  <c r="L81" i="1" s="1"/>
  <c r="M81" i="1" s="1"/>
  <c r="I82" i="1"/>
  <c r="L82" i="1" s="1"/>
  <c r="M82" i="1" s="1"/>
  <c r="I83" i="1"/>
  <c r="L83" i="1" s="1"/>
  <c r="M83" i="1" s="1"/>
  <c r="I84" i="1"/>
  <c r="L84" i="1" s="1"/>
  <c r="M84" i="1" s="1"/>
  <c r="I85" i="1"/>
  <c r="J86" i="1"/>
  <c r="I86" i="1"/>
  <c r="J87" i="1"/>
  <c r="I87" i="1"/>
  <c r="J88" i="1"/>
  <c r="I88" i="1"/>
  <c r="I89" i="1"/>
  <c r="L89" i="1" s="1"/>
  <c r="M89" i="1" s="1"/>
  <c r="I90" i="1"/>
  <c r="L90" i="1" s="1"/>
  <c r="M90" i="1" s="1"/>
  <c r="I91" i="1"/>
  <c r="L91" i="1" s="1"/>
  <c r="M91" i="1" s="1"/>
  <c r="I92" i="1"/>
  <c r="J93" i="1"/>
  <c r="I93" i="1"/>
  <c r="I94" i="1"/>
  <c r="L94" i="1" s="1"/>
  <c r="M94" i="1" s="1"/>
  <c r="I95" i="1"/>
  <c r="L95" i="1" s="1"/>
  <c r="M95" i="1" s="1"/>
  <c r="I96" i="1"/>
  <c r="J97" i="1"/>
  <c r="J98" i="1"/>
  <c r="J99" i="1"/>
  <c r="I97" i="1"/>
  <c r="I98" i="1"/>
  <c r="I99" i="1"/>
  <c r="I100" i="1"/>
  <c r="J101" i="1"/>
  <c r="I101" i="1"/>
  <c r="J102" i="1"/>
  <c r="I102" i="1"/>
  <c r="I103" i="1"/>
  <c r="L103" i="1" s="1"/>
  <c r="M103" i="1" s="1"/>
  <c r="J104" i="1"/>
  <c r="I104" i="1"/>
  <c r="J105" i="1"/>
  <c r="I105" i="1"/>
  <c r="I106" i="1"/>
  <c r="L106" i="1" s="1"/>
  <c r="M106" i="1" s="1"/>
  <c r="L97" i="1" l="1"/>
  <c r="M97" i="1" s="1"/>
  <c r="L105" i="1"/>
  <c r="M105" i="1" s="1"/>
  <c r="L72" i="1"/>
  <c r="M72" i="1" s="1"/>
  <c r="L69" i="1"/>
  <c r="M69" i="1" s="1"/>
  <c r="L39" i="1"/>
  <c r="M39" i="1" s="1"/>
  <c r="L25" i="1"/>
  <c r="M25" i="1" s="1"/>
  <c r="L28" i="1"/>
  <c r="M28" i="1" s="1"/>
  <c r="L86" i="1"/>
  <c r="M86" i="1" s="1"/>
  <c r="L64" i="1"/>
  <c r="M64" i="1" s="1"/>
  <c r="L50" i="1"/>
  <c r="M50" i="1" s="1"/>
  <c r="L93" i="1"/>
  <c r="M93" i="1" s="1"/>
  <c r="L74" i="1"/>
  <c r="M74" i="1" s="1"/>
  <c r="L65" i="1"/>
  <c r="M65" i="1" s="1"/>
  <c r="L51" i="1"/>
  <c r="M51" i="1" s="1"/>
  <c r="L44" i="1"/>
  <c r="M44" i="1" s="1"/>
  <c r="L35" i="1"/>
  <c r="M35" i="1" s="1"/>
  <c r="L30" i="1"/>
  <c r="M30" i="1" s="1"/>
  <c r="L31" i="1"/>
  <c r="M31" i="1" s="1"/>
  <c r="L32" i="1"/>
  <c r="M32" i="1" s="1"/>
  <c r="L34" i="1"/>
  <c r="M34" i="1" s="1"/>
  <c r="L36" i="1"/>
  <c r="M36" i="1" s="1"/>
  <c r="L37" i="1"/>
  <c r="M37" i="1" s="1"/>
  <c r="L47" i="1"/>
  <c r="M47" i="1" s="1"/>
  <c r="L48" i="1"/>
  <c r="M48" i="1" s="1"/>
  <c r="L60" i="1"/>
  <c r="M60" i="1" s="1"/>
  <c r="L66" i="1"/>
  <c r="M66" i="1" s="1"/>
  <c r="L67" i="1"/>
  <c r="M67" i="1" s="1"/>
  <c r="L68" i="1"/>
  <c r="M68" i="1" s="1"/>
  <c r="L73" i="1"/>
  <c r="M73" i="1" s="1"/>
  <c r="L85" i="1"/>
  <c r="M85" i="1" s="1"/>
  <c r="L87" i="1"/>
  <c r="M87" i="1" s="1"/>
  <c r="L88" i="1"/>
  <c r="M88" i="1" s="1"/>
  <c r="L92" i="1"/>
  <c r="M92" i="1" s="1"/>
  <c r="L98" i="1"/>
  <c r="M98" i="1" s="1"/>
  <c r="L99" i="1"/>
  <c r="M99" i="1" s="1"/>
  <c r="L96" i="1"/>
  <c r="M96" i="1" s="1"/>
  <c r="L100" i="1"/>
  <c r="M100" i="1" s="1"/>
  <c r="L101" i="1"/>
  <c r="M101" i="1" s="1"/>
  <c r="L102" i="1"/>
  <c r="M102" i="1" s="1"/>
  <c r="L104" i="1"/>
  <c r="M104" i="1" s="1"/>
  <c r="I107" i="1"/>
  <c r="L107" i="1" s="1"/>
  <c r="M107" i="1" s="1"/>
  <c r="I108" i="1"/>
  <c r="L108" i="1" s="1"/>
  <c r="M108" i="1" s="1"/>
  <c r="I109" i="1"/>
  <c r="L109" i="1" s="1"/>
  <c r="M109" i="1" s="1"/>
  <c r="I110" i="1"/>
  <c r="L110" i="1" s="1"/>
  <c r="M110" i="1" s="1"/>
  <c r="J111" i="1"/>
  <c r="I111" i="1"/>
  <c r="I112" i="1"/>
  <c r="L112" i="1" s="1"/>
  <c r="M112" i="1" s="1"/>
  <c r="I113" i="1"/>
  <c r="L113" i="1" s="1"/>
  <c r="M113" i="1" s="1"/>
  <c r="I114" i="1"/>
  <c r="L114" i="1" s="1"/>
  <c r="M114" i="1" s="1"/>
  <c r="I115" i="1"/>
  <c r="L115" i="1" s="1"/>
  <c r="M115" i="1" s="1"/>
  <c r="I116" i="1"/>
  <c r="J117" i="1"/>
  <c r="I117" i="1"/>
  <c r="I118" i="1"/>
  <c r="L118" i="1" s="1"/>
  <c r="M118" i="1" s="1"/>
  <c r="I119" i="1"/>
  <c r="L119" i="1" s="1"/>
  <c r="M119" i="1" s="1"/>
  <c r="I120" i="1"/>
  <c r="L120" i="1" s="1"/>
  <c r="M120" i="1" s="1"/>
  <c r="I121" i="1"/>
  <c r="L121" i="1" s="1"/>
  <c r="M121" i="1" s="1"/>
  <c r="I122" i="1"/>
  <c r="L122" i="1" s="1"/>
  <c r="M122" i="1" s="1"/>
  <c r="I123" i="1"/>
  <c r="L123" i="1" s="1"/>
  <c r="M123" i="1" s="1"/>
  <c r="J124" i="1"/>
  <c r="I124" i="1"/>
  <c r="I125" i="1"/>
  <c r="J126" i="1"/>
  <c r="I126" i="1"/>
  <c r="J127" i="1"/>
  <c r="I127" i="1"/>
  <c r="I128" i="1"/>
  <c r="L128" i="1" s="1"/>
  <c r="M128" i="1" s="1"/>
  <c r="I129" i="1"/>
  <c r="J130" i="1"/>
  <c r="I130" i="1"/>
  <c r="J131" i="1"/>
  <c r="I131" i="1"/>
  <c r="I132" i="1"/>
  <c r="L132" i="1" s="1"/>
  <c r="M132" i="1" s="1"/>
  <c r="I133" i="1"/>
  <c r="L133" i="1" s="1"/>
  <c r="M133" i="1" s="1"/>
  <c r="I134" i="1"/>
  <c r="L134" i="1" s="1"/>
  <c r="M134" i="1" s="1"/>
  <c r="I135" i="1"/>
  <c r="L135" i="1" s="1"/>
  <c r="M135" i="1" s="1"/>
  <c r="I136" i="1"/>
  <c r="L136" i="1" s="1"/>
  <c r="M136" i="1" s="1"/>
  <c r="I137" i="1"/>
  <c r="L117" i="1" l="1"/>
  <c r="M117" i="1" s="1"/>
  <c r="L130" i="1"/>
  <c r="M130" i="1" s="1"/>
  <c r="L111" i="1"/>
  <c r="M111" i="1" s="1"/>
  <c r="L116" i="1"/>
  <c r="M116" i="1" s="1"/>
  <c r="L124" i="1"/>
  <c r="M124" i="1" s="1"/>
  <c r="L127" i="1"/>
  <c r="M127" i="1" s="1"/>
  <c r="L126" i="1"/>
  <c r="M126" i="1" s="1"/>
  <c r="L125" i="1"/>
  <c r="M125" i="1" s="1"/>
  <c r="L129" i="1"/>
  <c r="M129" i="1" s="1"/>
  <c r="L131" i="1"/>
  <c r="M131" i="1" s="1"/>
  <c r="L137" i="1"/>
  <c r="M137" i="1" s="1"/>
  <c r="J138" i="1"/>
  <c r="I138" i="1"/>
  <c r="I139" i="1"/>
  <c r="L139" i="1" s="1"/>
  <c r="M139" i="1" s="1"/>
  <c r="I140" i="1"/>
  <c r="J141" i="1"/>
  <c r="I141" i="1"/>
  <c r="I142" i="1"/>
  <c r="L142" i="1" s="1"/>
  <c r="M142" i="1" s="1"/>
  <c r="I143" i="1"/>
  <c r="J144" i="1"/>
  <c r="I144" i="1"/>
  <c r="I145" i="1"/>
  <c r="L145" i="1" s="1"/>
  <c r="M145" i="1" s="1"/>
  <c r="J146" i="1"/>
  <c r="I146" i="1"/>
  <c r="I147" i="1"/>
  <c r="L147" i="1" s="1"/>
  <c r="M147" i="1" s="1"/>
  <c r="I148" i="1"/>
  <c r="L148" i="1" s="1"/>
  <c r="M148" i="1" s="1"/>
  <c r="I149" i="1"/>
  <c r="L149" i="1" s="1"/>
  <c r="M149" i="1" s="1"/>
  <c r="I150" i="1"/>
  <c r="L150" i="1" s="1"/>
  <c r="M150" i="1" s="1"/>
  <c r="I151" i="1"/>
  <c r="L151" i="1" s="1"/>
  <c r="M151" i="1" s="1"/>
  <c r="I152" i="1"/>
  <c r="L152" i="1" s="1"/>
  <c r="M152" i="1" s="1"/>
  <c r="I153" i="1"/>
  <c r="L153" i="1" s="1"/>
  <c r="M153" i="1" s="1"/>
  <c r="I154" i="1"/>
  <c r="L154" i="1" s="1"/>
  <c r="M154" i="1" s="1"/>
  <c r="I155" i="1"/>
  <c r="L155" i="1" s="1"/>
  <c r="M155" i="1" s="1"/>
  <c r="I156" i="1"/>
  <c r="L156" i="1" s="1"/>
  <c r="M156" i="1" s="1"/>
  <c r="I157" i="1"/>
  <c r="L157" i="1" s="1"/>
  <c r="M157" i="1" s="1"/>
  <c r="I158" i="1"/>
  <c r="L158" i="1" s="1"/>
  <c r="M158" i="1" s="1"/>
  <c r="I159" i="1"/>
  <c r="L159" i="1" s="1"/>
  <c r="M159" i="1" s="1"/>
  <c r="I160" i="1"/>
  <c r="L160" i="1" s="1"/>
  <c r="M160" i="1" s="1"/>
  <c r="J161" i="1"/>
  <c r="I161" i="1"/>
  <c r="I162" i="1"/>
  <c r="L162" i="1" s="1"/>
  <c r="M162" i="1" s="1"/>
  <c r="I163" i="1"/>
  <c r="L163" i="1" s="1"/>
  <c r="M163" i="1" s="1"/>
  <c r="I164" i="1"/>
  <c r="J165" i="1"/>
  <c r="I165" i="1"/>
  <c r="I166" i="1"/>
  <c r="L166" i="1" s="1"/>
  <c r="M166" i="1" s="1"/>
  <c r="I167" i="1"/>
  <c r="K168" i="1"/>
  <c r="J168" i="1"/>
  <c r="I168" i="1"/>
  <c r="J169" i="1"/>
  <c r="I169" i="1"/>
  <c r="L165" i="1" l="1"/>
  <c r="M165" i="1" s="1"/>
  <c r="L146" i="1"/>
  <c r="M146" i="1" s="1"/>
  <c r="L169" i="1"/>
  <c r="M169" i="1" s="1"/>
  <c r="L161" i="1"/>
  <c r="M161" i="1" s="1"/>
  <c r="L138" i="1"/>
  <c r="M138" i="1" s="1"/>
  <c r="L140" i="1"/>
  <c r="M140" i="1" s="1"/>
  <c r="L141" i="1"/>
  <c r="M141" i="1" s="1"/>
  <c r="L143" i="1"/>
  <c r="M143" i="1" s="1"/>
  <c r="L144" i="1"/>
  <c r="M144" i="1" s="1"/>
  <c r="L164" i="1"/>
  <c r="M164" i="1" s="1"/>
  <c r="L167" i="1"/>
  <c r="M167" i="1" s="1"/>
  <c r="L168" i="1"/>
  <c r="M168" i="1" s="1"/>
  <c r="I170" i="1"/>
  <c r="L170" i="1" s="1"/>
  <c r="M170" i="1" s="1"/>
  <c r="I171" i="1"/>
  <c r="L171" i="1" s="1"/>
  <c r="M171" i="1" s="1"/>
  <c r="I172" i="1"/>
  <c r="J173" i="1"/>
  <c r="I173" i="1"/>
  <c r="I174" i="1"/>
  <c r="L174" i="1" s="1"/>
  <c r="M174" i="1" s="1"/>
  <c r="I175" i="1"/>
  <c r="J176" i="1"/>
  <c r="I176" i="1"/>
  <c r="I177" i="1"/>
  <c r="L177" i="1" s="1"/>
  <c r="M177" i="1" s="1"/>
  <c r="J178" i="1"/>
  <c r="I178" i="1"/>
  <c r="I179" i="1"/>
  <c r="L179" i="1" s="1"/>
  <c r="M179" i="1" s="1"/>
  <c r="I180" i="1"/>
  <c r="L180" i="1" s="1"/>
  <c r="M180" i="1" s="1"/>
  <c r="I181" i="1"/>
  <c r="L181" i="1" s="1"/>
  <c r="M181" i="1" s="1"/>
  <c r="I182" i="1"/>
  <c r="L182" i="1" s="1"/>
  <c r="M182" i="1" s="1"/>
  <c r="I183" i="1"/>
  <c r="L183" i="1" s="1"/>
  <c r="M183" i="1" s="1"/>
  <c r="I184" i="1"/>
  <c r="J185" i="1"/>
  <c r="I185" i="1"/>
  <c r="J186" i="1"/>
  <c r="I186" i="1"/>
  <c r="I187" i="1"/>
  <c r="L187" i="1" s="1"/>
  <c r="M187" i="1" s="1"/>
  <c r="I188" i="1"/>
  <c r="L188" i="1" s="1"/>
  <c r="M188" i="1" s="1"/>
  <c r="J189" i="1"/>
  <c r="I189" i="1"/>
  <c r="I190" i="1"/>
  <c r="L190" i="1" s="1"/>
  <c r="M190" i="1" s="1"/>
  <c r="I191" i="1"/>
  <c r="J192" i="1"/>
  <c r="I192" i="1"/>
  <c r="I193" i="1"/>
  <c r="L193" i="1" s="1"/>
  <c r="M193" i="1" s="1"/>
  <c r="I194" i="1"/>
  <c r="J195" i="1"/>
  <c r="I195" i="1"/>
  <c r="I196" i="1"/>
  <c r="L196" i="1" s="1"/>
  <c r="M196" i="1" s="1"/>
  <c r="I197" i="1"/>
  <c r="L197" i="1" s="1"/>
  <c r="M197" i="1" s="1"/>
  <c r="I198" i="1"/>
  <c r="L198" i="1" s="1"/>
  <c r="M198" i="1" s="1"/>
  <c r="I199" i="1"/>
  <c r="L199" i="1" s="1"/>
  <c r="M199" i="1" s="1"/>
  <c r="I200" i="1"/>
  <c r="L200" i="1" s="1"/>
  <c r="M200" i="1" s="1"/>
  <c r="I201" i="1"/>
  <c r="L201" i="1" s="1"/>
  <c r="M201" i="1" s="1"/>
  <c r="J202" i="1"/>
  <c r="I202" i="1"/>
  <c r="I203" i="1"/>
  <c r="L203" i="1" s="1"/>
  <c r="M203" i="1" s="1"/>
  <c r="I204" i="1"/>
  <c r="L204" i="1" s="1"/>
  <c r="M204" i="1" s="1"/>
  <c r="I205" i="1"/>
  <c r="J206" i="1"/>
  <c r="I206" i="1"/>
  <c r="J207" i="1"/>
  <c r="I207" i="1"/>
  <c r="I208" i="1"/>
  <c r="L208" i="1" s="1"/>
  <c r="M208" i="1" s="1"/>
  <c r="J209" i="1"/>
  <c r="I209" i="1"/>
  <c r="I210" i="1"/>
  <c r="L210" i="1" s="1"/>
  <c r="M210" i="1" s="1"/>
  <c r="I211" i="1"/>
  <c r="L211" i="1" s="1"/>
  <c r="M211" i="1" s="1"/>
  <c r="I212" i="1"/>
  <c r="L212" i="1" s="1"/>
  <c r="M212" i="1" s="1"/>
  <c r="I213" i="1"/>
  <c r="L213" i="1" s="1"/>
  <c r="M213" i="1" s="1"/>
  <c r="I214" i="1"/>
  <c r="L214" i="1" s="1"/>
  <c r="M214" i="1" s="1"/>
  <c r="I215" i="1"/>
  <c r="L215" i="1" s="1"/>
  <c r="M215" i="1" s="1"/>
  <c r="I216" i="1"/>
  <c r="L216" i="1" s="1"/>
  <c r="M216" i="1" s="1"/>
  <c r="I217" i="1"/>
  <c r="L217" i="1" s="1"/>
  <c r="M217" i="1" s="1"/>
  <c r="I218" i="1"/>
  <c r="L218" i="1" s="1"/>
  <c r="M218" i="1" s="1"/>
  <c r="I219" i="1"/>
  <c r="L219" i="1" s="1"/>
  <c r="M219" i="1" s="1"/>
  <c r="I220" i="1"/>
  <c r="L220" i="1" s="1"/>
  <c r="M220" i="1" s="1"/>
  <c r="J221" i="1"/>
  <c r="I221" i="1"/>
  <c r="J222" i="1"/>
  <c r="I222" i="1"/>
  <c r="K223" i="1"/>
  <c r="I223" i="1"/>
  <c r="K224" i="1"/>
  <c r="I224" i="1"/>
  <c r="K225" i="1"/>
  <c r="J225" i="1"/>
  <c r="I225" i="1"/>
  <c r="I226" i="1"/>
  <c r="L226" i="1" s="1"/>
  <c r="M226" i="1" s="1"/>
  <c r="I227" i="1"/>
  <c r="L227" i="1" s="1"/>
  <c r="M227" i="1" s="1"/>
  <c r="I228" i="1"/>
  <c r="L228" i="1" s="1"/>
  <c r="M228" i="1" s="1"/>
  <c r="I229" i="1"/>
  <c r="L229" i="1" s="1"/>
  <c r="M229" i="1" s="1"/>
  <c r="I230" i="1"/>
  <c r="L230" i="1" s="1"/>
  <c r="M230" i="1" s="1"/>
  <c r="I231" i="1"/>
  <c r="L231" i="1" s="1"/>
  <c r="M231" i="1" s="1"/>
  <c r="I232" i="1"/>
  <c r="L232" i="1" s="1"/>
  <c r="M232" i="1" s="1"/>
  <c r="I233" i="1"/>
  <c r="L233" i="1" s="1"/>
  <c r="M233" i="1" s="1"/>
  <c r="I234" i="1"/>
  <c r="L234" i="1" s="1"/>
  <c r="M234" i="1" s="1"/>
  <c r="I235" i="1"/>
  <c r="J236" i="1"/>
  <c r="I236" i="1"/>
  <c r="J237" i="1"/>
  <c r="I237" i="1"/>
  <c r="I238" i="1"/>
  <c r="K239" i="1"/>
  <c r="J239" i="1"/>
  <c r="I239" i="1"/>
  <c r="I240" i="1"/>
  <c r="L240" i="1" s="1"/>
  <c r="M240" i="1" s="1"/>
  <c r="I241" i="1"/>
  <c r="K242" i="1"/>
  <c r="J242" i="1"/>
  <c r="I242" i="1"/>
  <c r="K243" i="1"/>
  <c r="J243" i="1"/>
  <c r="I243" i="1"/>
  <c r="I244" i="1"/>
  <c r="K246" i="1"/>
  <c r="J246" i="1"/>
  <c r="I246" i="1"/>
  <c r="K245" i="1"/>
  <c r="J245" i="1"/>
  <c r="K247" i="1"/>
  <c r="J247" i="1"/>
  <c r="I245" i="1"/>
  <c r="I247" i="1"/>
  <c r="J248" i="1"/>
  <c r="I248" i="1"/>
  <c r="I249" i="1"/>
  <c r="J250" i="1"/>
  <c r="I250" i="1"/>
  <c r="I251" i="1"/>
  <c r="L251" i="1" s="1"/>
  <c r="M251" i="1" s="1"/>
  <c r="I252" i="1"/>
  <c r="L252" i="1" s="1"/>
  <c r="M252" i="1" s="1"/>
  <c r="I253" i="1"/>
  <c r="L253" i="1" s="1"/>
  <c r="M253" i="1" s="1"/>
  <c r="I254" i="1"/>
  <c r="L254" i="1" s="1"/>
  <c r="M254" i="1" s="1"/>
  <c r="I255" i="1"/>
  <c r="L255" i="1" s="1"/>
  <c r="M255" i="1" s="1"/>
  <c r="I256" i="1"/>
  <c r="L256" i="1" s="1"/>
  <c r="M256" i="1" s="1"/>
  <c r="I257" i="1"/>
  <c r="L257" i="1" s="1"/>
  <c r="M257" i="1" s="1"/>
  <c r="I258" i="1"/>
  <c r="L258" i="1" s="1"/>
  <c r="M258" i="1" s="1"/>
  <c r="I259" i="1"/>
  <c r="L259" i="1" s="1"/>
  <c r="M259" i="1" s="1"/>
  <c r="I260" i="1"/>
  <c r="L260" i="1" s="1"/>
  <c r="M260" i="1" s="1"/>
  <c r="I261" i="1"/>
  <c r="L261" i="1" s="1"/>
  <c r="M261" i="1" s="1"/>
  <c r="I262" i="1"/>
  <c r="L262" i="1" s="1"/>
  <c r="M262" i="1" s="1"/>
  <c r="I263" i="1"/>
  <c r="L263" i="1" s="1"/>
  <c r="M263" i="1" s="1"/>
  <c r="I264" i="1"/>
  <c r="L264" i="1" s="1"/>
  <c r="M264" i="1" s="1"/>
  <c r="I265" i="1"/>
  <c r="L265" i="1" s="1"/>
  <c r="M265" i="1" s="1"/>
  <c r="I266" i="1"/>
  <c r="L266" i="1" s="1"/>
  <c r="M266" i="1" s="1"/>
  <c r="J268" i="1"/>
  <c r="I268" i="1"/>
  <c r="I267" i="1"/>
  <c r="L267" i="1" s="1"/>
  <c r="M267" i="1" s="1"/>
  <c r="I269" i="1"/>
  <c r="J270" i="1"/>
  <c r="I270" i="1"/>
  <c r="I271" i="1"/>
  <c r="L271" i="1" s="1"/>
  <c r="M271" i="1" s="1"/>
  <c r="I272" i="1"/>
  <c r="J273" i="1"/>
  <c r="I273" i="1"/>
  <c r="J274" i="1"/>
  <c r="I274" i="1"/>
  <c r="I275" i="1"/>
  <c r="K276" i="1"/>
  <c r="J276" i="1"/>
  <c r="I276" i="1"/>
  <c r="J277" i="1"/>
  <c r="I277" i="1"/>
  <c r="J278" i="1"/>
  <c r="I278" i="1"/>
  <c r="I279" i="1"/>
  <c r="L279" i="1" s="1"/>
  <c r="M279" i="1" s="1"/>
  <c r="I280" i="1"/>
  <c r="L280" i="1" s="1"/>
  <c r="M280" i="1" s="1"/>
  <c r="I281" i="1"/>
  <c r="J282" i="1"/>
  <c r="I282" i="1"/>
  <c r="J283" i="1"/>
  <c r="I283" i="1"/>
  <c r="I284" i="1"/>
  <c r="J285" i="1"/>
  <c r="I286" i="1"/>
  <c r="L286" i="1" s="1"/>
  <c r="M286" i="1" s="1"/>
  <c r="I285" i="1"/>
  <c r="I287" i="1"/>
  <c r="K288" i="1"/>
  <c r="J288" i="1"/>
  <c r="I288" i="1"/>
  <c r="I289" i="1"/>
  <c r="L289" i="1" s="1"/>
  <c r="M289" i="1" s="1"/>
  <c r="I290" i="1"/>
  <c r="L290" i="1" s="1"/>
  <c r="M290" i="1" s="1"/>
  <c r="I291" i="1"/>
  <c r="L291" i="1" s="1"/>
  <c r="M291" i="1" s="1"/>
  <c r="I292" i="1"/>
  <c r="K293" i="1"/>
  <c r="J293" i="1"/>
  <c r="K294" i="1"/>
  <c r="J294" i="1"/>
  <c r="I293" i="1"/>
  <c r="I294" i="1"/>
  <c r="K295" i="1"/>
  <c r="J295" i="1"/>
  <c r="I295" i="1"/>
  <c r="I296" i="1"/>
  <c r="K297" i="1"/>
  <c r="J297" i="1"/>
  <c r="I298" i="1"/>
  <c r="L298" i="1" s="1"/>
  <c r="M298" i="1" s="1"/>
  <c r="I297" i="1"/>
  <c r="I299" i="1"/>
  <c r="L299" i="1" s="1"/>
  <c r="M299" i="1" s="1"/>
  <c r="I300" i="1"/>
  <c r="L300" i="1" s="1"/>
  <c r="M300" i="1" s="1"/>
  <c r="I301" i="1"/>
  <c r="L301" i="1" s="1"/>
  <c r="M301" i="1" s="1"/>
  <c r="I302" i="1"/>
  <c r="L302" i="1" s="1"/>
  <c r="M302" i="1" s="1"/>
  <c r="I303" i="1"/>
  <c r="L303" i="1" s="1"/>
  <c r="M303" i="1" s="1"/>
  <c r="I304" i="1"/>
  <c r="L304" i="1" s="1"/>
  <c r="M304" i="1" s="1"/>
  <c r="I305" i="1"/>
  <c r="L305" i="1" s="1"/>
  <c r="M305" i="1" s="1"/>
  <c r="I306" i="1"/>
  <c r="K307" i="1"/>
  <c r="J307" i="1"/>
  <c r="I307" i="1"/>
  <c r="I308" i="1"/>
  <c r="K309" i="1"/>
  <c r="J309" i="1"/>
  <c r="I309" i="1"/>
  <c r="I310" i="1"/>
  <c r="L310" i="1" s="1"/>
  <c r="M310" i="1" s="1"/>
  <c r="I311" i="1"/>
  <c r="L311" i="1" s="1"/>
  <c r="M311" i="1" s="1"/>
  <c r="I312" i="1"/>
  <c r="L312" i="1" s="1"/>
  <c r="M312" i="1" s="1"/>
  <c r="I313" i="1"/>
  <c r="K314" i="1"/>
  <c r="J314" i="1"/>
  <c r="I314" i="1"/>
  <c r="J315" i="1"/>
  <c r="I315" i="1"/>
  <c r="I316" i="1"/>
  <c r="L316" i="1" s="1"/>
  <c r="M316" i="1" s="1"/>
  <c r="I317" i="1"/>
  <c r="L317" i="1" s="1"/>
  <c r="M317" i="1" s="1"/>
  <c r="I318" i="1"/>
  <c r="L318" i="1" s="1"/>
  <c r="M318" i="1" s="1"/>
  <c r="I319" i="1"/>
  <c r="L319" i="1" s="1"/>
  <c r="M319" i="1" s="1"/>
  <c r="I320" i="1"/>
  <c r="L320" i="1" s="1"/>
  <c r="M320" i="1" s="1"/>
  <c r="I321" i="1"/>
  <c r="L321" i="1" s="1"/>
  <c r="M321" i="1" s="1"/>
  <c r="I322" i="1"/>
  <c r="L322" i="1" s="1"/>
  <c r="M322" i="1" s="1"/>
  <c r="I323" i="1"/>
  <c r="L323" i="1" s="1"/>
  <c r="M323" i="1" s="1"/>
  <c r="K324" i="1"/>
  <c r="J324" i="1"/>
  <c r="I324" i="1"/>
  <c r="I325" i="1"/>
  <c r="L325" i="1" s="1"/>
  <c r="M325" i="1" s="1"/>
  <c r="I326" i="1"/>
  <c r="K327" i="1"/>
  <c r="J327" i="1"/>
  <c r="J328" i="1"/>
  <c r="I327" i="1"/>
  <c r="I328" i="1"/>
  <c r="I329" i="1"/>
  <c r="L329" i="1" s="1"/>
  <c r="M329" i="1" s="1"/>
  <c r="I330" i="1"/>
  <c r="L330" i="1" s="1"/>
  <c r="M330" i="1" s="1"/>
  <c r="J332" i="1"/>
  <c r="I331" i="1"/>
  <c r="L331" i="1" s="1"/>
  <c r="M331" i="1" s="1"/>
  <c r="I332" i="1"/>
  <c r="I333" i="1"/>
  <c r="L333" i="1" s="1"/>
  <c r="M333" i="1" s="1"/>
  <c r="I334" i="1"/>
  <c r="L334" i="1" s="1"/>
  <c r="M334" i="1" s="1"/>
  <c r="I335" i="1"/>
  <c r="L328" i="1" l="1"/>
  <c r="M328" i="1" s="1"/>
  <c r="L285" i="1"/>
  <c r="M285" i="1" s="1"/>
  <c r="L185" i="1"/>
  <c r="M185" i="1" s="1"/>
  <c r="L223" i="1"/>
  <c r="M223" i="1" s="1"/>
  <c r="L173" i="1"/>
  <c r="M173" i="1" s="1"/>
  <c r="L250" i="1"/>
  <c r="M250" i="1" s="1"/>
  <c r="L178" i="1"/>
  <c r="M178" i="1" s="1"/>
  <c r="L176" i="1"/>
  <c r="M176" i="1" s="1"/>
  <c r="L172" i="1"/>
  <c r="M172" i="1" s="1"/>
  <c r="L175" i="1"/>
  <c r="M175" i="1" s="1"/>
  <c r="L184" i="1"/>
  <c r="M184" i="1" s="1"/>
  <c r="L186" i="1"/>
  <c r="M186" i="1" s="1"/>
  <c r="L237" i="1"/>
  <c r="M237" i="1" s="1"/>
  <c r="L189" i="1"/>
  <c r="M189" i="1" s="1"/>
  <c r="L191" i="1"/>
  <c r="M191" i="1" s="1"/>
  <c r="L192" i="1"/>
  <c r="M192" i="1" s="1"/>
  <c r="L194" i="1"/>
  <c r="M194" i="1" s="1"/>
  <c r="L195" i="1"/>
  <c r="M195" i="1" s="1"/>
  <c r="L202" i="1"/>
  <c r="M202" i="1" s="1"/>
  <c r="L205" i="1"/>
  <c r="M205" i="1" s="1"/>
  <c r="L206" i="1"/>
  <c r="M206" i="1" s="1"/>
  <c r="L207" i="1"/>
  <c r="M207" i="1" s="1"/>
  <c r="L209" i="1"/>
  <c r="M209" i="1" s="1"/>
  <c r="L225" i="1"/>
  <c r="M225" i="1" s="1"/>
  <c r="L221" i="1"/>
  <c r="M221" i="1" s="1"/>
  <c r="L222" i="1"/>
  <c r="M222" i="1" s="1"/>
  <c r="L224" i="1"/>
  <c r="M224" i="1" s="1"/>
  <c r="L235" i="1"/>
  <c r="M235" i="1" s="1"/>
  <c r="L236" i="1"/>
  <c r="M236" i="1" s="1"/>
  <c r="L238" i="1"/>
  <c r="M238" i="1" s="1"/>
  <c r="L239" i="1"/>
  <c r="M239" i="1" s="1"/>
  <c r="L241" i="1"/>
  <c r="M241" i="1" s="1"/>
  <c r="L242" i="1"/>
  <c r="M242" i="1" s="1"/>
  <c r="L243" i="1"/>
  <c r="M243" i="1" s="1"/>
  <c r="L244" i="1"/>
  <c r="M244" i="1" s="1"/>
  <c r="L246" i="1"/>
  <c r="M246" i="1" s="1"/>
  <c r="L245" i="1"/>
  <c r="M245" i="1" s="1"/>
  <c r="L247" i="1"/>
  <c r="M247" i="1" s="1"/>
  <c r="L248" i="1"/>
  <c r="M248" i="1" s="1"/>
  <c r="L249" i="1"/>
  <c r="M249" i="1" s="1"/>
  <c r="L288" i="1"/>
  <c r="M288" i="1" s="1"/>
  <c r="L283" i="1"/>
  <c r="M283" i="1" s="1"/>
  <c r="L268" i="1"/>
  <c r="M268" i="1" s="1"/>
  <c r="L269" i="1"/>
  <c r="M269" i="1" s="1"/>
  <c r="L270" i="1"/>
  <c r="M270" i="1" s="1"/>
  <c r="L272" i="1"/>
  <c r="M272" i="1" s="1"/>
  <c r="L273" i="1"/>
  <c r="M273" i="1" s="1"/>
  <c r="L278" i="1"/>
  <c r="M278" i="1" s="1"/>
  <c r="L274" i="1"/>
  <c r="M274" i="1" s="1"/>
  <c r="L275" i="1"/>
  <c r="M275" i="1" s="1"/>
  <c r="L276" i="1"/>
  <c r="M276" i="1" s="1"/>
  <c r="L277" i="1"/>
  <c r="M277" i="1" s="1"/>
  <c r="L281" i="1"/>
  <c r="M281" i="1" s="1"/>
  <c r="L282" i="1"/>
  <c r="M282" i="1" s="1"/>
  <c r="L284" i="1"/>
  <c r="M284" i="1" s="1"/>
  <c r="L287" i="1"/>
  <c r="M287" i="1" s="1"/>
  <c r="L327" i="1"/>
  <c r="M327" i="1" s="1"/>
  <c r="L324" i="1"/>
  <c r="M324" i="1" s="1"/>
  <c r="L309" i="1"/>
  <c r="M309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306" i="1"/>
  <c r="M306" i="1" s="1"/>
  <c r="L307" i="1"/>
  <c r="M307" i="1" s="1"/>
  <c r="L308" i="1"/>
  <c r="M308" i="1" s="1"/>
  <c r="L313" i="1"/>
  <c r="M313" i="1" s="1"/>
  <c r="L314" i="1"/>
  <c r="M314" i="1" s="1"/>
  <c r="L315" i="1"/>
  <c r="M315" i="1" s="1"/>
  <c r="L326" i="1"/>
  <c r="M326" i="1" s="1"/>
  <c r="L332" i="1"/>
  <c r="M332" i="1" s="1"/>
  <c r="L335" i="1"/>
  <c r="M335" i="1" s="1"/>
  <c r="J336" i="1"/>
  <c r="I336" i="1"/>
  <c r="I337" i="1"/>
  <c r="L337" i="1" s="1"/>
  <c r="M337" i="1" s="1"/>
  <c r="I338" i="1"/>
  <c r="J339" i="1"/>
  <c r="I339" i="1"/>
  <c r="J340" i="1"/>
  <c r="I340" i="1"/>
  <c r="K341" i="1"/>
  <c r="J341" i="1"/>
  <c r="J342" i="1"/>
  <c r="I341" i="1"/>
  <c r="I342" i="1"/>
  <c r="I343" i="1"/>
  <c r="J344" i="1"/>
  <c r="I344" i="1"/>
  <c r="I345" i="1"/>
  <c r="L345" i="1" s="1"/>
  <c r="M345" i="1" s="1"/>
  <c r="I346" i="1"/>
  <c r="K347" i="1"/>
  <c r="J347" i="1"/>
  <c r="I347" i="1"/>
  <c r="I348" i="1"/>
  <c r="J349" i="1"/>
  <c r="J350" i="1"/>
  <c r="I349" i="1"/>
  <c r="I350" i="1"/>
  <c r="I351" i="1"/>
  <c r="L351" i="1" s="1"/>
  <c r="M351" i="1" s="1"/>
  <c r="I352" i="1"/>
  <c r="L349" i="1" l="1"/>
  <c r="M349" i="1" s="1"/>
  <c r="L342" i="1"/>
  <c r="M342" i="1" s="1"/>
  <c r="L336" i="1"/>
  <c r="M336" i="1" s="1"/>
  <c r="L338" i="1"/>
  <c r="M338" i="1" s="1"/>
  <c r="L339" i="1"/>
  <c r="M339" i="1" s="1"/>
  <c r="L340" i="1"/>
  <c r="M340" i="1" s="1"/>
  <c r="L341" i="1"/>
  <c r="M341" i="1" s="1"/>
  <c r="L343" i="1"/>
  <c r="M343" i="1" s="1"/>
  <c r="L344" i="1"/>
  <c r="M344" i="1" s="1"/>
  <c r="L346" i="1"/>
  <c r="M346" i="1" s="1"/>
  <c r="L347" i="1"/>
  <c r="M347" i="1" s="1"/>
  <c r="L348" i="1"/>
  <c r="M348" i="1" s="1"/>
  <c r="L350" i="1"/>
  <c r="M350" i="1" s="1"/>
  <c r="L352" i="1"/>
  <c r="M352" i="1" s="1"/>
  <c r="J354" i="1"/>
  <c r="J353" i="1"/>
  <c r="I353" i="1"/>
  <c r="I354" i="1"/>
  <c r="J355" i="1"/>
  <c r="I355" i="1"/>
  <c r="L353" i="1" l="1"/>
  <c r="M353" i="1" s="1"/>
  <c r="L354" i="1"/>
  <c r="M354" i="1" s="1"/>
  <c r="L355" i="1"/>
  <c r="M355" i="1" s="1"/>
  <c r="J360" i="1"/>
  <c r="J359" i="1"/>
  <c r="J356" i="1"/>
  <c r="I356" i="1"/>
  <c r="I357" i="1"/>
  <c r="L357" i="1" s="1"/>
  <c r="M357" i="1" s="1"/>
  <c r="I358" i="1"/>
  <c r="L358" i="1" s="1"/>
  <c r="M358" i="1" s="1"/>
  <c r="L356" i="1" l="1"/>
  <c r="M356" i="1" s="1"/>
  <c r="I359" i="1"/>
  <c r="L359" i="1" s="1"/>
  <c r="M359" i="1" s="1"/>
  <c r="I360" i="1"/>
  <c r="L360" i="1" s="1"/>
  <c r="M360" i="1" s="1"/>
  <c r="I361" i="1"/>
  <c r="L361" i="1" s="1"/>
  <c r="M361" i="1" s="1"/>
  <c r="I362" i="1"/>
  <c r="L362" i="1" s="1"/>
  <c r="M362" i="1" s="1"/>
  <c r="I363" i="1"/>
  <c r="L363" i="1" s="1"/>
  <c r="M363" i="1" s="1"/>
  <c r="I364" i="1"/>
  <c r="L364" i="1" s="1"/>
  <c r="M364" i="1" s="1"/>
  <c r="I365" i="1" l="1"/>
  <c r="L365" i="1" s="1"/>
  <c r="M365" i="1" s="1"/>
  <c r="I366" i="1"/>
  <c r="L366" i="1" l="1"/>
  <c r="M366" i="1" s="1"/>
  <c r="J367" i="1"/>
  <c r="I367" i="1"/>
  <c r="I368" i="1"/>
  <c r="L368" i="1" s="1"/>
  <c r="M368" i="1" s="1"/>
  <c r="I369" i="1"/>
  <c r="I371" i="1"/>
  <c r="L371" i="1" s="1"/>
  <c r="M371" i="1" s="1"/>
  <c r="K370" i="1"/>
  <c r="J370" i="1"/>
  <c r="I370" i="1"/>
  <c r="I372" i="1"/>
  <c r="L372" i="1" s="1"/>
  <c r="M372" i="1" s="1"/>
  <c r="I373" i="1"/>
  <c r="L373" i="1" s="1"/>
  <c r="M373" i="1" s="1"/>
  <c r="I374" i="1"/>
  <c r="L374" i="1" s="1"/>
  <c r="M374" i="1" s="1"/>
  <c r="I375" i="1"/>
  <c r="K376" i="1"/>
  <c r="J376" i="1"/>
  <c r="I376" i="1"/>
  <c r="K377" i="1"/>
  <c r="J377" i="1"/>
  <c r="I377" i="1"/>
  <c r="I378" i="1"/>
  <c r="L378" i="1" s="1"/>
  <c r="M378" i="1" s="1"/>
  <c r="I379" i="1"/>
  <c r="J380" i="1"/>
  <c r="I380" i="1"/>
  <c r="I381" i="1"/>
  <c r="L367" i="1" l="1"/>
  <c r="M367" i="1" s="1"/>
  <c r="L369" i="1"/>
  <c r="M369" i="1" s="1"/>
  <c r="L370" i="1"/>
  <c r="M370" i="1" s="1"/>
  <c r="L375" i="1"/>
  <c r="M375" i="1" s="1"/>
  <c r="L376" i="1"/>
  <c r="M376" i="1" s="1"/>
  <c r="L377" i="1"/>
  <c r="M377" i="1" s="1"/>
  <c r="L379" i="1"/>
  <c r="M379" i="1" s="1"/>
  <c r="L380" i="1"/>
  <c r="M380" i="1" s="1"/>
  <c r="L381" i="1"/>
  <c r="M381" i="1" s="1"/>
  <c r="J382" i="1"/>
  <c r="I382" i="1"/>
  <c r="J383" i="1"/>
  <c r="I383" i="1"/>
  <c r="I384" i="1"/>
  <c r="J385" i="1"/>
  <c r="I385" i="1"/>
  <c r="L382" i="1" l="1"/>
  <c r="M382" i="1" s="1"/>
  <c r="L383" i="1"/>
  <c r="M383" i="1" s="1"/>
  <c r="L384" i="1"/>
  <c r="M384" i="1" s="1"/>
  <c r="L385" i="1"/>
  <c r="M385" i="1" s="1"/>
  <c r="K386" i="1"/>
  <c r="J386" i="1"/>
  <c r="I386" i="1"/>
  <c r="I387" i="1"/>
  <c r="K388" i="1"/>
  <c r="J388" i="1"/>
  <c r="I388" i="1"/>
  <c r="I389" i="1"/>
  <c r="L389" i="1" s="1"/>
  <c r="M389" i="1" s="1"/>
  <c r="I390" i="1"/>
  <c r="L390" i="1" s="1"/>
  <c r="M390" i="1" s="1"/>
  <c r="I391" i="1"/>
  <c r="L391" i="1" s="1"/>
  <c r="M391" i="1" s="1"/>
  <c r="I392" i="1"/>
  <c r="L392" i="1" s="1"/>
  <c r="M392" i="1" s="1"/>
  <c r="I393" i="1"/>
  <c r="L393" i="1" s="1"/>
  <c r="M393" i="1" s="1"/>
  <c r="I394" i="1"/>
  <c r="L394" i="1" s="1"/>
  <c r="M394" i="1" s="1"/>
  <c r="I395" i="1"/>
  <c r="L395" i="1" s="1"/>
  <c r="M395" i="1" s="1"/>
  <c r="I396" i="1"/>
  <c r="L396" i="1" s="1"/>
  <c r="M396" i="1" s="1"/>
  <c r="I397" i="1"/>
  <c r="J398" i="1"/>
  <c r="I398" i="1"/>
  <c r="I399" i="1"/>
  <c r="K400" i="1"/>
  <c r="J400" i="1"/>
  <c r="I400" i="1"/>
  <c r="I401" i="1"/>
  <c r="J402" i="1"/>
  <c r="I402" i="1"/>
  <c r="I403" i="1"/>
  <c r="L403" i="1" s="1"/>
  <c r="M403" i="1" s="1"/>
  <c r="I404" i="1"/>
  <c r="L404" i="1" s="1"/>
  <c r="M404" i="1" s="1"/>
  <c r="I405" i="1"/>
  <c r="L405" i="1" s="1"/>
  <c r="M405" i="1" s="1"/>
  <c r="I406" i="1"/>
  <c r="L406" i="1" s="1"/>
  <c r="M406" i="1" s="1"/>
  <c r="I407" i="1"/>
  <c r="J408" i="1"/>
  <c r="I408" i="1"/>
  <c r="I409" i="1"/>
  <c r="L409" i="1" s="1"/>
  <c r="M409" i="1" s="1"/>
  <c r="I410" i="1"/>
  <c r="K411" i="1"/>
  <c r="J411" i="1"/>
  <c r="I411" i="1"/>
  <c r="K412" i="1"/>
  <c r="J412" i="1"/>
  <c r="I412" i="1"/>
  <c r="I413" i="1"/>
  <c r="K414" i="1"/>
  <c r="J414" i="1"/>
  <c r="I414" i="1"/>
  <c r="J415" i="1"/>
  <c r="I415" i="1"/>
  <c r="J416" i="1"/>
  <c r="I416" i="1"/>
  <c r="J417" i="1"/>
  <c r="I417" i="1"/>
  <c r="I418" i="1"/>
  <c r="J421" i="1"/>
  <c r="J420" i="1"/>
  <c r="K419" i="1"/>
  <c r="J419" i="1"/>
  <c r="I419" i="1"/>
  <c r="I420" i="1"/>
  <c r="I421" i="1"/>
  <c r="L398" i="1" l="1"/>
  <c r="M398" i="1" s="1"/>
  <c r="L419" i="1"/>
  <c r="M419" i="1" s="1"/>
  <c r="L421" i="1"/>
  <c r="M421" i="1" s="1"/>
  <c r="L400" i="1"/>
  <c r="M400" i="1" s="1"/>
  <c r="L386" i="1"/>
  <c r="M386" i="1" s="1"/>
  <c r="L387" i="1"/>
  <c r="M387" i="1" s="1"/>
  <c r="L388" i="1"/>
  <c r="M388" i="1" s="1"/>
  <c r="L397" i="1"/>
  <c r="M397" i="1" s="1"/>
  <c r="L399" i="1"/>
  <c r="M399" i="1" s="1"/>
  <c r="L401" i="1"/>
  <c r="M401" i="1" s="1"/>
  <c r="L402" i="1"/>
  <c r="M402" i="1" s="1"/>
  <c r="L407" i="1"/>
  <c r="M407" i="1" s="1"/>
  <c r="L408" i="1"/>
  <c r="M408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20" i="1"/>
  <c r="M420" i="1" s="1"/>
  <c r="J491" i="1"/>
  <c r="I491" i="1"/>
  <c r="I492" i="1"/>
  <c r="I493" i="1"/>
  <c r="L491" i="1" l="1"/>
  <c r="M491" i="1" s="1"/>
  <c r="L492" i="1"/>
  <c r="M492" i="1" s="1"/>
  <c r="L493" i="1"/>
  <c r="M493" i="1" s="1"/>
  <c r="J423" i="1"/>
  <c r="I423" i="1"/>
  <c r="I422" i="1"/>
  <c r="L422" i="1" s="1"/>
  <c r="M422" i="1" s="1"/>
  <c r="I424" i="1"/>
  <c r="L424" i="1" s="1"/>
  <c r="M424" i="1" s="1"/>
  <c r="I425" i="1"/>
  <c r="L425" i="1" s="1"/>
  <c r="M425" i="1" s="1"/>
  <c r="I426" i="1"/>
  <c r="L426" i="1" s="1"/>
  <c r="M426" i="1" s="1"/>
  <c r="I427" i="1"/>
  <c r="J428" i="1"/>
  <c r="I428" i="1"/>
  <c r="I429" i="1"/>
  <c r="L429" i="1" s="1"/>
  <c r="M429" i="1" s="1"/>
  <c r="I430" i="1"/>
  <c r="L430" i="1" s="1"/>
  <c r="M430" i="1" s="1"/>
  <c r="I431" i="1"/>
  <c r="L431" i="1" s="1"/>
  <c r="M431" i="1" s="1"/>
  <c r="I432" i="1"/>
  <c r="L428" i="1" l="1"/>
  <c r="M428" i="1" s="1"/>
  <c r="L423" i="1"/>
  <c r="M423" i="1" s="1"/>
  <c r="L427" i="1"/>
  <c r="M427" i="1" s="1"/>
  <c r="L432" i="1"/>
  <c r="M432" i="1" s="1"/>
  <c r="J433" i="1"/>
  <c r="I433" i="1"/>
  <c r="I434" i="1"/>
  <c r="L434" i="1" s="1"/>
  <c r="M434" i="1" s="1"/>
  <c r="I435" i="1"/>
  <c r="L433" i="1" l="1"/>
  <c r="M433" i="1" s="1"/>
  <c r="L435" i="1"/>
  <c r="M435" i="1" s="1"/>
  <c r="J436" i="1"/>
  <c r="I436" i="1"/>
  <c r="I437" i="1"/>
  <c r="L437" i="1" s="1"/>
  <c r="M437" i="1" s="1"/>
  <c r="I438" i="1"/>
  <c r="J439" i="1"/>
  <c r="I439" i="1"/>
  <c r="J440" i="1"/>
  <c r="I440" i="1"/>
  <c r="K441" i="1"/>
  <c r="J441" i="1"/>
  <c r="I441" i="1"/>
  <c r="I442" i="1"/>
  <c r="J443" i="1"/>
  <c r="I443" i="1"/>
  <c r="J444" i="1"/>
  <c r="I444" i="1"/>
  <c r="I445" i="1"/>
  <c r="J446" i="1"/>
  <c r="I446" i="1"/>
  <c r="J447" i="1"/>
  <c r="I447" i="1"/>
  <c r="I448" i="1"/>
  <c r="L447" i="1" l="1"/>
  <c r="M447" i="1" s="1"/>
  <c r="L436" i="1"/>
  <c r="M436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8" i="1"/>
  <c r="M448" i="1" s="1"/>
  <c r="K449" i="1"/>
  <c r="J449" i="1"/>
  <c r="I449" i="1"/>
  <c r="K450" i="1"/>
  <c r="J450" i="1"/>
  <c r="I450" i="1"/>
  <c r="I451" i="1"/>
  <c r="L451" i="1" s="1"/>
  <c r="M451" i="1" s="1"/>
  <c r="I452" i="1"/>
  <c r="L452" i="1" s="1"/>
  <c r="M452" i="1" s="1"/>
  <c r="I453" i="1"/>
  <c r="L449" i="1" l="1"/>
  <c r="M449" i="1" s="1"/>
  <c r="L450" i="1"/>
  <c r="M450" i="1" s="1"/>
  <c r="L453" i="1"/>
  <c r="M453" i="1" s="1"/>
  <c r="K454" i="1"/>
  <c r="J454" i="1"/>
  <c r="I454" i="1"/>
  <c r="K455" i="1"/>
  <c r="J455" i="1"/>
  <c r="I455" i="1"/>
  <c r="K456" i="1"/>
  <c r="J456" i="1"/>
  <c r="I456" i="1"/>
  <c r="I457" i="1"/>
  <c r="L457" i="1" s="1"/>
  <c r="M457" i="1" s="1"/>
  <c r="I458" i="1"/>
  <c r="L458" i="1" s="1"/>
  <c r="M458" i="1" s="1"/>
  <c r="I459" i="1"/>
  <c r="L459" i="1" s="1"/>
  <c r="M459" i="1" s="1"/>
  <c r="I460" i="1"/>
  <c r="L454" i="1" l="1"/>
  <c r="M454" i="1" s="1"/>
  <c r="L455" i="1"/>
  <c r="M455" i="1" s="1"/>
  <c r="L456" i="1"/>
  <c r="M456" i="1" s="1"/>
  <c r="L460" i="1"/>
  <c r="M460" i="1" s="1"/>
  <c r="J462" i="1"/>
  <c r="J461" i="1" l="1"/>
  <c r="I461" i="1"/>
  <c r="I462" i="1"/>
  <c r="L462" i="1" s="1"/>
  <c r="M462" i="1" s="1"/>
  <c r="I463" i="1"/>
  <c r="J464" i="1"/>
  <c r="I464" i="1"/>
  <c r="I465" i="1"/>
  <c r="L465" i="1" s="1"/>
  <c r="M465" i="1" s="1"/>
  <c r="I466" i="1"/>
  <c r="L464" i="1" l="1"/>
  <c r="M464" i="1" s="1"/>
  <c r="L461" i="1"/>
  <c r="M461" i="1" s="1"/>
  <c r="L463" i="1"/>
  <c r="M463" i="1" s="1"/>
  <c r="L466" i="1"/>
  <c r="M466" i="1" s="1"/>
  <c r="K467" i="1"/>
  <c r="J467" i="1"/>
  <c r="I467" i="1"/>
  <c r="J468" i="1"/>
  <c r="I468" i="1"/>
  <c r="I469" i="1"/>
  <c r="L469" i="1" s="1"/>
  <c r="M469" i="1" s="1"/>
  <c r="L468" i="1" l="1"/>
  <c r="M468" i="1" s="1"/>
  <c r="L467" i="1"/>
  <c r="M467" i="1" s="1"/>
  <c r="I470" i="1"/>
  <c r="L470" i="1" s="1"/>
  <c r="M470" i="1" s="1"/>
  <c r="I471" i="1"/>
  <c r="L471" i="1" s="1"/>
  <c r="M471" i="1" s="1"/>
  <c r="I472" i="1"/>
  <c r="I479" i="1"/>
  <c r="L479" i="1" s="1"/>
  <c r="M479" i="1" s="1"/>
  <c r="I480" i="1"/>
  <c r="K473" i="1"/>
  <c r="J473" i="1"/>
  <c r="I473" i="1"/>
  <c r="I474" i="1"/>
  <c r="J475" i="1"/>
  <c r="I475" i="1"/>
  <c r="I476" i="1"/>
  <c r="L476" i="1" s="1"/>
  <c r="M476" i="1" s="1"/>
  <c r="I477" i="1"/>
  <c r="L477" i="1" s="1"/>
  <c r="M477" i="1" s="1"/>
  <c r="I478" i="1"/>
  <c r="L473" i="1" l="1"/>
  <c r="M473" i="1" s="1"/>
  <c r="L472" i="1"/>
  <c r="M472" i="1" s="1"/>
  <c r="L480" i="1"/>
  <c r="M480" i="1" s="1"/>
  <c r="L474" i="1"/>
  <c r="M474" i="1" s="1"/>
  <c r="L475" i="1"/>
  <c r="M475" i="1" s="1"/>
  <c r="L478" i="1"/>
  <c r="M478" i="1" s="1"/>
  <c r="J481" i="1"/>
  <c r="I481" i="1"/>
  <c r="J482" i="1"/>
  <c r="I482" i="1"/>
  <c r="I483" i="1"/>
  <c r="L483" i="1" s="1"/>
  <c r="M483" i="1" s="1"/>
  <c r="I484" i="1"/>
  <c r="L481" i="1" l="1"/>
  <c r="M481" i="1" s="1"/>
  <c r="L482" i="1"/>
  <c r="M482" i="1" s="1"/>
  <c r="L484" i="1"/>
  <c r="M484" i="1" s="1"/>
  <c r="J485" i="1"/>
  <c r="I485" i="1"/>
  <c r="I486" i="1"/>
  <c r="I487" i="1"/>
  <c r="J488" i="1"/>
  <c r="I488" i="1"/>
  <c r="I489" i="1"/>
  <c r="J490" i="1"/>
  <c r="I490" i="1"/>
  <c r="J494" i="1"/>
  <c r="I494" i="1"/>
  <c r="I495" i="1"/>
  <c r="K496" i="1"/>
  <c r="J496" i="1"/>
  <c r="I496" i="1"/>
  <c r="I497" i="1"/>
  <c r="L497" i="1" s="1"/>
  <c r="M497" i="1" s="1"/>
  <c r="L485" i="1" l="1"/>
  <c r="M485" i="1" s="1"/>
  <c r="L496" i="1"/>
  <c r="M496" i="1" s="1"/>
  <c r="L486" i="1"/>
  <c r="M486" i="1" s="1"/>
  <c r="L487" i="1"/>
  <c r="M487" i="1" s="1"/>
  <c r="L488" i="1"/>
  <c r="M488" i="1" s="1"/>
  <c r="L489" i="1"/>
  <c r="M489" i="1" s="1"/>
  <c r="L490" i="1"/>
  <c r="M490" i="1" s="1"/>
  <c r="L494" i="1"/>
  <c r="M494" i="1" s="1"/>
  <c r="L495" i="1"/>
  <c r="M495" i="1" s="1"/>
  <c r="I498" i="1"/>
  <c r="J499" i="1"/>
  <c r="I499" i="1"/>
  <c r="I500" i="1"/>
  <c r="L500" i="1" s="1"/>
  <c r="M500" i="1" s="1"/>
  <c r="L498" i="1" l="1"/>
  <c r="M498" i="1" s="1"/>
  <c r="L499" i="1"/>
  <c r="M499" i="1" s="1"/>
  <c r="I501" i="1"/>
  <c r="L501" i="1" s="1"/>
  <c r="M501" i="1" s="1"/>
  <c r="I502" i="1"/>
  <c r="L502" i="1" s="1"/>
  <c r="M502" i="1" s="1"/>
  <c r="I503" i="1"/>
  <c r="L503" i="1" s="1"/>
  <c r="M503" i="1" s="1"/>
  <c r="J506" i="1" l="1"/>
  <c r="J505" i="1"/>
  <c r="I504" i="1"/>
  <c r="L504" i="1" s="1"/>
  <c r="M504" i="1" s="1"/>
  <c r="I505" i="1"/>
  <c r="I506" i="1"/>
  <c r="J507" i="1"/>
  <c r="I507" i="1"/>
  <c r="K508" i="1"/>
  <c r="J508" i="1"/>
  <c r="I508" i="1"/>
  <c r="I509" i="1"/>
  <c r="L509" i="1" s="1"/>
  <c r="M509" i="1" s="1"/>
  <c r="I510" i="1"/>
  <c r="L510" i="1" s="1"/>
  <c r="M510" i="1" s="1"/>
  <c r="I511" i="1"/>
  <c r="L511" i="1" s="1"/>
  <c r="M511" i="1" s="1"/>
  <c r="I512" i="1"/>
  <c r="K513" i="1"/>
  <c r="J513" i="1"/>
  <c r="I513" i="1"/>
  <c r="I514" i="1"/>
  <c r="L514" i="1" s="1"/>
  <c r="M514" i="1" s="1"/>
  <c r="I515" i="1"/>
  <c r="L515" i="1" s="1"/>
  <c r="M515" i="1" s="1"/>
  <c r="I516" i="1"/>
  <c r="K517" i="1"/>
  <c r="J517" i="1"/>
  <c r="J518" i="1"/>
  <c r="I517" i="1"/>
  <c r="I518" i="1"/>
  <c r="K519" i="1"/>
  <c r="J519" i="1"/>
  <c r="I519" i="1"/>
  <c r="I520" i="1"/>
  <c r="L520" i="1" s="1"/>
  <c r="M520" i="1" s="1"/>
  <c r="I521" i="1"/>
  <c r="L521" i="1" s="1"/>
  <c r="M521" i="1" s="1"/>
  <c r="I522" i="1"/>
  <c r="L505" i="1" l="1"/>
  <c r="M505" i="1" s="1"/>
  <c r="L519" i="1"/>
  <c r="M519" i="1" s="1"/>
  <c r="L513" i="1"/>
  <c r="M513" i="1" s="1"/>
  <c r="L506" i="1"/>
  <c r="M506" i="1" s="1"/>
  <c r="L507" i="1"/>
  <c r="M507" i="1" s="1"/>
  <c r="L508" i="1"/>
  <c r="M508" i="1" s="1"/>
  <c r="L512" i="1"/>
  <c r="M512" i="1" s="1"/>
  <c r="L516" i="1"/>
  <c r="M516" i="1" s="1"/>
  <c r="L517" i="1"/>
  <c r="M517" i="1" s="1"/>
  <c r="L518" i="1"/>
  <c r="M518" i="1" s="1"/>
  <c r="L522" i="1"/>
  <c r="M522" i="1" s="1"/>
  <c r="J523" i="1"/>
  <c r="I523" i="1"/>
  <c r="J524" i="1"/>
  <c r="I524" i="1"/>
  <c r="I525" i="1"/>
  <c r="L523" i="1" l="1"/>
  <c r="M523" i="1" s="1"/>
  <c r="L524" i="1"/>
  <c r="M524" i="1" s="1"/>
  <c r="L525" i="1"/>
  <c r="M525" i="1" s="1"/>
  <c r="K526" i="1"/>
  <c r="J526" i="1"/>
  <c r="I526" i="1"/>
  <c r="I527" i="1"/>
  <c r="L527" i="1" s="1"/>
  <c r="M527" i="1" s="1"/>
  <c r="I528" i="1"/>
  <c r="L526" i="1" l="1"/>
  <c r="M526" i="1" s="1"/>
  <c r="L528" i="1"/>
  <c r="M528" i="1" s="1"/>
  <c r="K529" i="1"/>
  <c r="J529" i="1"/>
  <c r="I529" i="1"/>
  <c r="J530" i="1"/>
  <c r="I530" i="1"/>
  <c r="J531" i="1"/>
  <c r="I531" i="1"/>
  <c r="J532" i="1"/>
  <c r="I532" i="1"/>
  <c r="I533" i="1"/>
  <c r="L533" i="1" s="1"/>
  <c r="M533" i="1" s="1"/>
  <c r="L529" i="1" l="1"/>
  <c r="M529" i="1" s="1"/>
  <c r="L530" i="1"/>
  <c r="M530" i="1" s="1"/>
  <c r="L531" i="1"/>
  <c r="M531" i="1" s="1"/>
  <c r="L532" i="1"/>
  <c r="M532" i="1" s="1"/>
  <c r="I534" i="1"/>
  <c r="L534" i="1" s="1"/>
  <c r="M534" i="1" s="1"/>
  <c r="I535" i="1" l="1"/>
  <c r="K536" i="1"/>
  <c r="J536" i="1"/>
  <c r="I536" i="1"/>
  <c r="J537" i="1"/>
  <c r="I537" i="1"/>
  <c r="L535" i="1" l="1"/>
  <c r="M535" i="1" s="1"/>
  <c r="L536" i="1"/>
  <c r="M536" i="1" s="1"/>
  <c r="L537" i="1"/>
  <c r="M537" i="1" s="1"/>
  <c r="I538" i="1"/>
  <c r="L538" i="1" s="1"/>
  <c r="M538" i="1" s="1"/>
  <c r="I539" i="1"/>
  <c r="L539" i="1" s="1"/>
  <c r="M539" i="1" s="1"/>
  <c r="I540" i="1"/>
  <c r="L540" i="1" s="1"/>
  <c r="M540" i="1" s="1"/>
  <c r="I541" i="1" l="1"/>
  <c r="L541" i="1" l="1"/>
  <c r="M541" i="1" s="1"/>
  <c r="J542" i="1"/>
  <c r="I542" i="1"/>
  <c r="I543" i="1"/>
  <c r="L543" i="1" s="1"/>
  <c r="M543" i="1" s="1"/>
  <c r="I544" i="1"/>
  <c r="K545" i="1"/>
  <c r="J545" i="1"/>
  <c r="I545" i="1"/>
  <c r="J546" i="1"/>
  <c r="I546" i="1"/>
  <c r="K547" i="1"/>
  <c r="J547" i="1"/>
  <c r="I547" i="1"/>
  <c r="J548" i="1"/>
  <c r="I548" i="1"/>
  <c r="I549" i="1"/>
  <c r="L542" i="1" l="1"/>
  <c r="M542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K550" i="1"/>
  <c r="J550" i="1"/>
  <c r="I550" i="1"/>
  <c r="J551" i="1"/>
  <c r="I551" i="1"/>
  <c r="I552" i="1"/>
  <c r="L552" i="1" s="1"/>
  <c r="M552" i="1" s="1"/>
  <c r="L551" i="1" l="1"/>
  <c r="M551" i="1" s="1"/>
  <c r="L550" i="1"/>
  <c r="M550" i="1" s="1"/>
  <c r="K553" i="1"/>
  <c r="J553" i="1"/>
  <c r="I553" i="1"/>
  <c r="J554" i="1"/>
  <c r="I554" i="1"/>
  <c r="J555" i="1"/>
  <c r="I555" i="1"/>
  <c r="K556" i="1"/>
  <c r="J556" i="1"/>
  <c r="I556" i="1"/>
  <c r="J557" i="1"/>
  <c r="I557" i="1"/>
  <c r="I558" i="1"/>
  <c r="L558" i="1" s="1"/>
  <c r="M558" i="1" s="1"/>
  <c r="L553" i="1" l="1"/>
  <c r="M553" i="1" s="1"/>
  <c r="L554" i="1"/>
  <c r="M554" i="1" s="1"/>
  <c r="L555" i="1"/>
  <c r="M555" i="1" s="1"/>
  <c r="L556" i="1"/>
  <c r="M556" i="1" s="1"/>
  <c r="L557" i="1"/>
  <c r="M557" i="1" s="1"/>
  <c r="I559" i="1"/>
  <c r="L559" i="1" s="1"/>
  <c r="M559" i="1" s="1"/>
  <c r="I560" i="1"/>
  <c r="L560" i="1" s="1"/>
  <c r="M560" i="1" s="1"/>
  <c r="I561" i="1"/>
  <c r="L561" i="1" l="1"/>
  <c r="M561" i="1" s="1"/>
  <c r="K562" i="1"/>
  <c r="J562" i="1"/>
  <c r="I562" i="1"/>
  <c r="J563" i="1"/>
  <c r="I563" i="1"/>
  <c r="I564" i="1"/>
  <c r="L564" i="1" s="1"/>
  <c r="M564" i="1" s="1"/>
  <c r="L562" i="1" l="1"/>
  <c r="M562" i="1" s="1"/>
  <c r="L563" i="1"/>
  <c r="M563" i="1" s="1"/>
  <c r="I565" i="1"/>
  <c r="J566" i="1"/>
  <c r="I566" i="1"/>
  <c r="I567" i="1"/>
  <c r="L567" i="1" s="1"/>
  <c r="M567" i="1" s="1"/>
  <c r="I568" i="1"/>
  <c r="L565" i="1" l="1"/>
  <c r="M565" i="1" s="1"/>
  <c r="L566" i="1"/>
  <c r="M566" i="1" s="1"/>
  <c r="L568" i="1"/>
  <c r="M568" i="1" s="1"/>
  <c r="J569" i="1"/>
  <c r="I569" i="1"/>
  <c r="I570" i="1"/>
  <c r="L570" i="1" s="1"/>
  <c r="M570" i="1" s="1"/>
  <c r="I571" i="1"/>
  <c r="L571" i="1" s="1"/>
  <c r="M571" i="1" s="1"/>
  <c r="L569" i="1" l="1"/>
  <c r="M569" i="1" s="1"/>
  <c r="J573" i="1"/>
  <c r="K572" i="1"/>
  <c r="J572" i="1"/>
  <c r="I572" i="1"/>
  <c r="I573" i="1"/>
  <c r="L573" i="1" s="1"/>
  <c r="M573" i="1" s="1"/>
  <c r="I574" i="1"/>
  <c r="K575" i="1"/>
  <c r="J575" i="1"/>
  <c r="I575" i="1"/>
  <c r="I576" i="1"/>
  <c r="L576" i="1" s="1"/>
  <c r="M576" i="1" s="1"/>
  <c r="I577" i="1"/>
  <c r="K578" i="1"/>
  <c r="J578" i="1"/>
  <c r="I578" i="1"/>
  <c r="I579" i="1"/>
  <c r="K580" i="1"/>
  <c r="J580" i="1"/>
  <c r="K581" i="1"/>
  <c r="J581" i="1"/>
  <c r="I580" i="1"/>
  <c r="I581" i="1"/>
  <c r="K582" i="1"/>
  <c r="J582" i="1"/>
  <c r="I582" i="1"/>
  <c r="K583" i="1"/>
  <c r="J583" i="1"/>
  <c r="I583" i="1"/>
  <c r="I584" i="1"/>
  <c r="L584" i="1" s="1"/>
  <c r="M584" i="1" s="1"/>
  <c r="J585" i="1"/>
  <c r="I585" i="1"/>
  <c r="J586" i="1"/>
  <c r="I586" i="1"/>
  <c r="I587" i="1"/>
  <c r="L587" i="1" s="1"/>
  <c r="M587" i="1" s="1"/>
  <c r="I588" i="1"/>
  <c r="K589" i="1"/>
  <c r="J589" i="1"/>
  <c r="I589" i="1"/>
  <c r="I590" i="1"/>
  <c r="L590" i="1" s="1"/>
  <c r="M590" i="1" s="1"/>
  <c r="I591" i="1"/>
  <c r="L591" i="1" s="1"/>
  <c r="M591" i="1" s="1"/>
  <c r="I592" i="1"/>
  <c r="K593" i="1"/>
  <c r="J593" i="1"/>
  <c r="I593" i="1"/>
  <c r="I594" i="1"/>
  <c r="K595" i="1"/>
  <c r="J595" i="1"/>
  <c r="K596" i="1"/>
  <c r="J596" i="1"/>
  <c r="I595" i="1"/>
  <c r="I596" i="1"/>
  <c r="K597" i="1"/>
  <c r="J597" i="1"/>
  <c r="I597" i="1"/>
  <c r="K598" i="1"/>
  <c r="J598" i="1"/>
  <c r="K599" i="1"/>
  <c r="J599" i="1"/>
  <c r="I598" i="1"/>
  <c r="I599" i="1"/>
  <c r="I600" i="1"/>
  <c r="J601" i="1"/>
  <c r="I601" i="1"/>
  <c r="I602" i="1"/>
  <c r="L602" i="1" s="1"/>
  <c r="M602" i="1" s="1"/>
  <c r="J603" i="1"/>
  <c r="I603" i="1"/>
  <c r="I604" i="1"/>
  <c r="L604" i="1" s="1"/>
  <c r="M604" i="1" s="1"/>
  <c r="I605" i="1"/>
  <c r="J606" i="1"/>
  <c r="I606" i="1"/>
  <c r="I607" i="1"/>
  <c r="L607" i="1" s="1"/>
  <c r="M607" i="1" s="1"/>
  <c r="J608" i="1"/>
  <c r="I608" i="1"/>
  <c r="I609" i="1"/>
  <c r="J610" i="1"/>
  <c r="I610" i="1"/>
  <c r="I611" i="1"/>
  <c r="L611" i="1" s="1"/>
  <c r="M611" i="1" s="1"/>
  <c r="I612" i="1"/>
  <c r="L612" i="1" s="1"/>
  <c r="M612" i="1" s="1"/>
  <c r="J614" i="1"/>
  <c r="I614" i="1"/>
  <c r="J613" i="1"/>
  <c r="I613" i="1"/>
  <c r="I615" i="1"/>
  <c r="L615" i="1" s="1"/>
  <c r="M615" i="1" s="1"/>
  <c r="I616" i="1"/>
  <c r="L616" i="1" s="1"/>
  <c r="M616" i="1" s="1"/>
  <c r="I617" i="1"/>
  <c r="J618" i="1"/>
  <c r="I618" i="1"/>
  <c r="J619" i="1"/>
  <c r="I619" i="1"/>
  <c r="I620" i="1"/>
  <c r="L620" i="1" s="1"/>
  <c r="M620" i="1" s="1"/>
  <c r="I621" i="1"/>
  <c r="L621" i="1" s="1"/>
  <c r="M621" i="1" s="1"/>
  <c r="J622" i="1"/>
  <c r="I622" i="1"/>
  <c r="I623" i="1"/>
  <c r="L623" i="1" s="1"/>
  <c r="M623" i="1" s="1"/>
  <c r="I624" i="1"/>
  <c r="J625" i="1"/>
  <c r="I625" i="1"/>
  <c r="I626" i="1"/>
  <c r="L626" i="1" s="1"/>
  <c r="M626" i="1" s="1"/>
  <c r="I627" i="1"/>
  <c r="L627" i="1" s="1"/>
  <c r="M627" i="1" s="1"/>
  <c r="J628" i="1"/>
  <c r="I628" i="1"/>
  <c r="I629" i="1"/>
  <c r="L629" i="1" s="1"/>
  <c r="M629" i="1" s="1"/>
  <c r="I630" i="1"/>
  <c r="L630" i="1" s="1"/>
  <c r="M630" i="1" s="1"/>
  <c r="I631" i="1"/>
  <c r="L631" i="1" s="1"/>
  <c r="M631" i="1" s="1"/>
  <c r="I632" i="1"/>
  <c r="L632" i="1" s="1"/>
  <c r="M632" i="1" s="1"/>
  <c r="I633" i="1"/>
  <c r="L633" i="1" s="1"/>
  <c r="M633" i="1" s="1"/>
  <c r="I634" i="1"/>
  <c r="L634" i="1" s="1"/>
  <c r="M634" i="1" s="1"/>
  <c r="I635" i="1"/>
  <c r="L635" i="1" s="1"/>
  <c r="M635" i="1" s="1"/>
  <c r="I636" i="1"/>
  <c r="L636" i="1" s="1"/>
  <c r="M636" i="1" s="1"/>
  <c r="I637" i="1"/>
  <c r="L637" i="1" s="1"/>
  <c r="M637" i="1" s="1"/>
  <c r="J638" i="1"/>
  <c r="I638" i="1"/>
  <c r="J639" i="1"/>
  <c r="I639" i="1"/>
  <c r="I640" i="1"/>
  <c r="L640" i="1" s="1"/>
  <c r="M640" i="1" s="1"/>
  <c r="I641" i="1"/>
  <c r="L641" i="1" s="1"/>
  <c r="M641" i="1" s="1"/>
  <c r="I644" i="1"/>
  <c r="L644" i="1" s="1"/>
  <c r="M644" i="1" s="1"/>
  <c r="J642" i="1"/>
  <c r="I642" i="1"/>
  <c r="I643" i="1"/>
  <c r="J645" i="1"/>
  <c r="I645" i="1"/>
  <c r="K646" i="1"/>
  <c r="J646" i="1"/>
  <c r="I646" i="1"/>
  <c r="J647" i="1"/>
  <c r="I647" i="1"/>
  <c r="I648" i="1"/>
  <c r="L648" i="1" s="1"/>
  <c r="M648" i="1" s="1"/>
  <c r="I649" i="1"/>
  <c r="L649" i="1" s="1"/>
  <c r="M649" i="1" s="1"/>
  <c r="I650" i="1"/>
  <c r="L650" i="1" s="1"/>
  <c r="M650" i="1" s="1"/>
  <c r="I651" i="1"/>
  <c r="K652" i="1"/>
  <c r="J652" i="1"/>
  <c r="I652" i="1"/>
  <c r="J653" i="1"/>
  <c r="I653" i="1"/>
  <c r="I654" i="1"/>
  <c r="L654" i="1" s="1"/>
  <c r="M654" i="1" s="1"/>
  <c r="K655" i="1"/>
  <c r="J655" i="1"/>
  <c r="I655" i="1"/>
  <c r="I656" i="1"/>
  <c r="L656" i="1" s="1"/>
  <c r="M656" i="1" s="1"/>
  <c r="I657" i="1"/>
  <c r="L657" i="1" s="1"/>
  <c r="M657" i="1" s="1"/>
  <c r="I658" i="1"/>
  <c r="L658" i="1" s="1"/>
  <c r="M658" i="1" s="1"/>
  <c r="J659" i="1"/>
  <c r="I659" i="1"/>
  <c r="I660" i="1"/>
  <c r="L660" i="1" s="1"/>
  <c r="M660" i="1" s="1"/>
  <c r="I661" i="1"/>
  <c r="J662" i="1"/>
  <c r="I662" i="1"/>
  <c r="I663" i="1"/>
  <c r="L663" i="1" s="1"/>
  <c r="M663" i="1" s="1"/>
  <c r="I664" i="1"/>
  <c r="L664" i="1" s="1"/>
  <c r="M664" i="1" s="1"/>
  <c r="K665" i="1"/>
  <c r="J665" i="1"/>
  <c r="I665" i="1"/>
  <c r="J666" i="1"/>
  <c r="I666" i="1"/>
  <c r="I667" i="1"/>
  <c r="K668" i="1"/>
  <c r="J668" i="1"/>
  <c r="I668" i="1"/>
  <c r="J669" i="1"/>
  <c r="I669" i="1"/>
  <c r="I670" i="1"/>
  <c r="K671" i="1"/>
  <c r="J671" i="1"/>
  <c r="I671" i="1"/>
  <c r="J672" i="1"/>
  <c r="I672" i="1"/>
  <c r="J673" i="1"/>
  <c r="I673" i="1"/>
  <c r="K674" i="1"/>
  <c r="J674" i="1"/>
  <c r="I674" i="1"/>
  <c r="J675" i="1"/>
  <c r="I675" i="1"/>
  <c r="K676" i="1"/>
  <c r="J676" i="1"/>
  <c r="I676" i="1"/>
  <c r="I677" i="1"/>
  <c r="L677" i="1" s="1"/>
  <c r="M677" i="1" s="1"/>
  <c r="I678" i="1"/>
  <c r="K679" i="1"/>
  <c r="J679" i="1"/>
  <c r="J680" i="1"/>
  <c r="I679" i="1"/>
  <c r="I680" i="1"/>
  <c r="I681" i="1"/>
  <c r="L681" i="1" s="1"/>
  <c r="M681" i="1" s="1"/>
  <c r="I683" i="1"/>
  <c r="L683" i="1" s="1"/>
  <c r="M683" i="1" s="1"/>
  <c r="J682" i="1"/>
  <c r="I682" i="1"/>
  <c r="K685" i="1"/>
  <c r="J685" i="1"/>
  <c r="I684" i="1"/>
  <c r="L684" i="1" s="1"/>
  <c r="M684" i="1" s="1"/>
  <c r="I685" i="1"/>
  <c r="J686" i="1"/>
  <c r="I686" i="1"/>
  <c r="I687" i="1"/>
  <c r="L687" i="1" s="1"/>
  <c r="M687" i="1" s="1"/>
  <c r="I688" i="1"/>
  <c r="L688" i="1" s="1"/>
  <c r="M688" i="1" s="1"/>
  <c r="I691" i="1"/>
  <c r="I689" i="1"/>
  <c r="L689" i="1" s="1"/>
  <c r="M689" i="1" s="1"/>
  <c r="I690" i="1"/>
  <c r="K692" i="1"/>
  <c r="J692" i="1"/>
  <c r="I692" i="1"/>
  <c r="K693" i="1"/>
  <c r="J693" i="1"/>
  <c r="I693" i="1"/>
  <c r="I694" i="1"/>
  <c r="J695" i="1"/>
  <c r="I695" i="1"/>
  <c r="K696" i="1"/>
  <c r="J696" i="1"/>
  <c r="I696" i="1"/>
  <c r="J697" i="1"/>
  <c r="I697" i="1"/>
  <c r="J698" i="1"/>
  <c r="I698" i="1"/>
  <c r="K699" i="1"/>
  <c r="J699" i="1"/>
  <c r="I699" i="1"/>
  <c r="K700" i="1"/>
  <c r="J700" i="1"/>
  <c r="I700" i="1"/>
  <c r="I701" i="1"/>
  <c r="L701" i="1" s="1"/>
  <c r="M701" i="1" s="1"/>
  <c r="I702" i="1"/>
  <c r="L702" i="1" s="1"/>
  <c r="M702" i="1" s="1"/>
  <c r="I703" i="1"/>
  <c r="L703" i="1" s="1"/>
  <c r="M703" i="1" s="1"/>
  <c r="I704" i="1"/>
  <c r="L704" i="1" s="1"/>
  <c r="M704" i="1" s="1"/>
  <c r="I705" i="1"/>
  <c r="I706" i="1"/>
  <c r="L706" i="1" s="1"/>
  <c r="M706" i="1" s="1"/>
  <c r="I707" i="1"/>
  <c r="L707" i="1" s="1"/>
  <c r="M707" i="1" s="1"/>
  <c r="J708" i="1"/>
  <c r="I708" i="1"/>
  <c r="I709" i="1"/>
  <c r="L709" i="1" s="1"/>
  <c r="M709" i="1" s="1"/>
  <c r="I710" i="1"/>
  <c r="K711" i="1"/>
  <c r="J711" i="1"/>
  <c r="I711" i="1"/>
  <c r="K712" i="1"/>
  <c r="J712" i="1"/>
  <c r="I712" i="1"/>
  <c r="I713" i="1"/>
  <c r="J714" i="1"/>
  <c r="I714" i="1"/>
  <c r="I715" i="1"/>
  <c r="L715" i="1" s="1"/>
  <c r="M715" i="1" s="1"/>
  <c r="I716" i="1"/>
  <c r="L716" i="1" s="1"/>
  <c r="M716" i="1" s="1"/>
  <c r="K717" i="1"/>
  <c r="J717" i="1"/>
  <c r="I717" i="1"/>
  <c r="K718" i="1"/>
  <c r="J718" i="1"/>
  <c r="I718" i="1"/>
  <c r="J719" i="1"/>
  <c r="I719" i="1"/>
  <c r="I720" i="1"/>
  <c r="L720" i="1" s="1"/>
  <c r="M720" i="1" s="1"/>
  <c r="J721" i="1"/>
  <c r="I721" i="1"/>
  <c r="J722" i="1"/>
  <c r="I722" i="1"/>
  <c r="I723" i="1"/>
  <c r="L723" i="1" s="1"/>
  <c r="M723" i="1" s="1"/>
  <c r="I724" i="1"/>
  <c r="J725" i="1"/>
  <c r="I725" i="1"/>
  <c r="I726" i="1"/>
  <c r="L726" i="1" s="1"/>
  <c r="M726" i="1" s="1"/>
  <c r="I727" i="1"/>
  <c r="L727" i="1" s="1"/>
  <c r="M727" i="1" s="1"/>
  <c r="J728" i="1"/>
  <c r="I728" i="1"/>
  <c r="I729" i="1"/>
  <c r="L729" i="1" s="1"/>
  <c r="M729" i="1" s="1"/>
  <c r="I730" i="1"/>
  <c r="L730" i="1" s="1"/>
  <c r="M730" i="1" s="1"/>
  <c r="I731" i="1"/>
  <c r="L731" i="1" s="1"/>
  <c r="M731" i="1" s="1"/>
  <c r="I732" i="1"/>
  <c r="L732" i="1" s="1"/>
  <c r="M732" i="1" s="1"/>
  <c r="K733" i="1"/>
  <c r="J733" i="1"/>
  <c r="I733" i="1"/>
  <c r="J734" i="1"/>
  <c r="I734" i="1"/>
  <c r="I735" i="1"/>
  <c r="L735" i="1" s="1"/>
  <c r="M735" i="1" s="1"/>
  <c r="I736" i="1"/>
  <c r="L736" i="1" s="1"/>
  <c r="M736" i="1" s="1"/>
  <c r="I737" i="1"/>
  <c r="L737" i="1" s="1"/>
  <c r="M737" i="1" s="1"/>
  <c r="I738" i="1"/>
  <c r="L738" i="1" s="1"/>
  <c r="M738" i="1" s="1"/>
  <c r="I739" i="1"/>
  <c r="L739" i="1" s="1"/>
  <c r="M739" i="1" s="1"/>
  <c r="J740" i="1"/>
  <c r="I740" i="1"/>
  <c r="J741" i="1"/>
  <c r="I741" i="1"/>
  <c r="I742" i="1"/>
  <c r="L742" i="1" s="1"/>
  <c r="M742" i="1" s="1"/>
  <c r="I743" i="1"/>
  <c r="K744" i="1"/>
  <c r="J744" i="1"/>
  <c r="I744" i="1"/>
  <c r="K745" i="1"/>
  <c r="J745" i="1"/>
  <c r="I745" i="1"/>
  <c r="J746" i="1"/>
  <c r="I746" i="1"/>
  <c r="K747" i="1"/>
  <c r="J747" i="1"/>
  <c r="K748" i="1"/>
  <c r="J748" i="1"/>
  <c r="I747" i="1"/>
  <c r="I748" i="1"/>
  <c r="I749" i="1"/>
  <c r="L749" i="1" s="1"/>
  <c r="M749" i="1" s="1"/>
  <c r="J750" i="1"/>
  <c r="I750" i="1"/>
  <c r="I751" i="1"/>
  <c r="L751" i="1" s="1"/>
  <c r="M751" i="1" s="1"/>
  <c r="I752" i="1"/>
  <c r="L752" i="1" s="1"/>
  <c r="M752" i="1" s="1"/>
  <c r="I753" i="1"/>
  <c r="L753" i="1" s="1"/>
  <c r="M753" i="1" s="1"/>
  <c r="I754" i="1"/>
  <c r="L754" i="1" s="1"/>
  <c r="M754" i="1" s="1"/>
  <c r="I755" i="1"/>
  <c r="L755" i="1" s="1"/>
  <c r="M755" i="1" s="1"/>
  <c r="I756" i="1"/>
  <c r="L756" i="1" s="1"/>
  <c r="M756" i="1" s="1"/>
  <c r="I757" i="1"/>
  <c r="L757" i="1" s="1"/>
  <c r="M757" i="1" s="1"/>
  <c r="I758" i="1"/>
  <c r="L758" i="1" s="1"/>
  <c r="M758" i="1" s="1"/>
  <c r="I759" i="1"/>
  <c r="L759" i="1" s="1"/>
  <c r="M759" i="1" s="1"/>
  <c r="I760" i="1"/>
  <c r="L760" i="1" s="1"/>
  <c r="M760" i="1" s="1"/>
  <c r="I761" i="1"/>
  <c r="L761" i="1" s="1"/>
  <c r="M761" i="1" s="1"/>
  <c r="J762" i="1"/>
  <c r="I762" i="1"/>
  <c r="I763" i="1"/>
  <c r="K764" i="1"/>
  <c r="J764" i="1"/>
  <c r="I764" i="1"/>
  <c r="J765" i="1"/>
  <c r="I765" i="1"/>
  <c r="I766" i="1"/>
  <c r="L766" i="1" s="1"/>
  <c r="M766" i="1" s="1"/>
  <c r="I767" i="1"/>
  <c r="L767" i="1" s="1"/>
  <c r="M767" i="1" s="1"/>
  <c r="I768" i="1"/>
  <c r="L768" i="1" s="1"/>
  <c r="M768" i="1" s="1"/>
  <c r="I769" i="1"/>
  <c r="L769" i="1" s="1"/>
  <c r="M769" i="1" s="1"/>
  <c r="I770" i="1"/>
  <c r="L770" i="1" s="1"/>
  <c r="M770" i="1" s="1"/>
  <c r="I772" i="1"/>
  <c r="L772" i="1" s="1"/>
  <c r="M772" i="1" s="1"/>
  <c r="I771" i="1"/>
  <c r="L771" i="1" s="1"/>
  <c r="M771" i="1" s="1"/>
  <c r="I773" i="1"/>
  <c r="L773" i="1" s="1"/>
  <c r="M773" i="1" s="1"/>
  <c r="I774" i="1"/>
  <c r="L774" i="1" s="1"/>
  <c r="M774" i="1" s="1"/>
  <c r="I775" i="1"/>
  <c r="K776" i="1"/>
  <c r="J776" i="1"/>
  <c r="I776" i="1"/>
  <c r="J777" i="1"/>
  <c r="I777" i="1"/>
  <c r="J778" i="1"/>
  <c r="I778" i="1"/>
  <c r="I779" i="1"/>
  <c r="J780" i="1"/>
  <c r="I780" i="1"/>
  <c r="J781" i="1"/>
  <c r="I781" i="1"/>
  <c r="J782" i="1"/>
  <c r="I782" i="1"/>
  <c r="J783" i="1"/>
  <c r="I783" i="1"/>
  <c r="J784" i="1"/>
  <c r="I784" i="1"/>
  <c r="I785" i="1"/>
  <c r="J786" i="1"/>
  <c r="I786" i="1"/>
  <c r="J787" i="1"/>
  <c r="I787" i="1"/>
  <c r="I788" i="1"/>
  <c r="L788" i="1" s="1"/>
  <c r="M788" i="1" s="1"/>
  <c r="I789" i="1"/>
  <c r="L789" i="1" s="1"/>
  <c r="M789" i="1" s="1"/>
  <c r="J793" i="1"/>
  <c r="I793" i="1"/>
  <c r="J790" i="1"/>
  <c r="I792" i="1"/>
  <c r="L792" i="1" s="1"/>
  <c r="M792" i="1" s="1"/>
  <c r="I790" i="1"/>
  <c r="J791" i="1"/>
  <c r="I791" i="1"/>
  <c r="I794" i="1"/>
  <c r="L794" i="1" s="1"/>
  <c r="M794" i="1" s="1"/>
  <c r="J795" i="1"/>
  <c r="I795" i="1"/>
  <c r="I796" i="1"/>
  <c r="L796" i="1" s="1"/>
  <c r="M796" i="1" s="1"/>
  <c r="I797" i="1"/>
  <c r="L797" i="1" s="1"/>
  <c r="M797" i="1" s="1"/>
  <c r="I798" i="1"/>
  <c r="K799" i="1"/>
  <c r="J799" i="1"/>
  <c r="I799" i="1"/>
  <c r="I800" i="1"/>
  <c r="L800" i="1" s="1"/>
  <c r="M800" i="1" s="1"/>
  <c r="I801" i="1"/>
  <c r="K802" i="1"/>
  <c r="J802" i="1"/>
  <c r="I802" i="1"/>
  <c r="I803" i="1"/>
  <c r="L803" i="1" s="1"/>
  <c r="M803" i="1" s="1"/>
  <c r="I804" i="1"/>
  <c r="L804" i="1" s="1"/>
  <c r="M804" i="1" s="1"/>
  <c r="J805" i="1"/>
  <c r="J809" i="1"/>
  <c r="I805" i="1"/>
  <c r="I806" i="1"/>
  <c r="L806" i="1" s="1"/>
  <c r="M806" i="1" s="1"/>
  <c r="I807" i="1"/>
  <c r="L807" i="1" s="1"/>
  <c r="M807" i="1" s="1"/>
  <c r="I808" i="1"/>
  <c r="L808" i="1" s="1"/>
  <c r="M808" i="1" s="1"/>
  <c r="I809" i="1"/>
  <c r="I810" i="1"/>
  <c r="L810" i="1" s="1"/>
  <c r="M810" i="1" s="1"/>
  <c r="I811" i="1"/>
  <c r="K812" i="1"/>
  <c r="J812" i="1"/>
  <c r="I812" i="1"/>
  <c r="K813" i="1"/>
  <c r="J813" i="1"/>
  <c r="I813" i="1"/>
  <c r="K814" i="1"/>
  <c r="J814" i="1"/>
  <c r="I814" i="1"/>
  <c r="I815" i="1"/>
  <c r="J816" i="1"/>
  <c r="I816" i="1"/>
  <c r="I817" i="1"/>
  <c r="K818" i="1"/>
  <c r="J818" i="1"/>
  <c r="I818" i="1"/>
  <c r="J819" i="1"/>
  <c r="I819" i="1"/>
  <c r="I820" i="1"/>
  <c r="K821" i="1"/>
  <c r="J821" i="1"/>
  <c r="I821" i="1"/>
  <c r="J822" i="1"/>
  <c r="I822" i="1"/>
  <c r="I823" i="1"/>
  <c r="L823" i="1" s="1"/>
  <c r="M823" i="1" s="1"/>
  <c r="I824" i="1"/>
  <c r="L824" i="1" s="1"/>
  <c r="M824" i="1" s="1"/>
  <c r="K825" i="1"/>
  <c r="J825" i="1"/>
  <c r="I825" i="1"/>
  <c r="I826" i="1"/>
  <c r="L826" i="1" s="1"/>
  <c r="M826" i="1" s="1"/>
  <c r="I827" i="1"/>
  <c r="L827" i="1" s="1"/>
  <c r="M827" i="1" s="1"/>
  <c r="I828" i="1"/>
  <c r="L828" i="1" s="1"/>
  <c r="M828" i="1" s="1"/>
  <c r="I829" i="1"/>
  <c r="L829" i="1" s="1"/>
  <c r="M829" i="1" s="1"/>
  <c r="I830" i="1"/>
  <c r="J831" i="1"/>
  <c r="J832" i="1"/>
  <c r="I831" i="1"/>
  <c r="I832" i="1"/>
  <c r="I833" i="1"/>
  <c r="K834" i="1"/>
  <c r="J834" i="1"/>
  <c r="I834" i="1"/>
  <c r="I835" i="1"/>
  <c r="L835" i="1" s="1"/>
  <c r="M835" i="1" s="1"/>
  <c r="I836" i="1"/>
  <c r="L836" i="1" s="1"/>
  <c r="M836" i="1" s="1"/>
  <c r="I837" i="1"/>
  <c r="L837" i="1" s="1"/>
  <c r="M837" i="1" s="1"/>
  <c r="I838" i="1"/>
  <c r="L838" i="1" s="1"/>
  <c r="M838" i="1" s="1"/>
  <c r="I839" i="1"/>
  <c r="L839" i="1" s="1"/>
  <c r="M839" i="1" s="1"/>
  <c r="I840" i="1"/>
  <c r="L840" i="1" s="1"/>
  <c r="M840" i="1" s="1"/>
  <c r="I841" i="1"/>
  <c r="L841" i="1" s="1"/>
  <c r="M841" i="1" s="1"/>
  <c r="I842" i="1"/>
  <c r="L842" i="1" s="1"/>
  <c r="M842" i="1" s="1"/>
  <c r="I843" i="1"/>
  <c r="L843" i="1" s="1"/>
  <c r="M843" i="1" s="1"/>
  <c r="I844" i="1"/>
  <c r="L844" i="1" s="1"/>
  <c r="M844" i="1" s="1"/>
  <c r="I845" i="1"/>
  <c r="L845" i="1" s="1"/>
  <c r="M845" i="1" s="1"/>
  <c r="I846" i="1"/>
  <c r="L846" i="1" s="1"/>
  <c r="M846" i="1" s="1"/>
  <c r="I847" i="1"/>
  <c r="L847" i="1" s="1"/>
  <c r="M847" i="1" s="1"/>
  <c r="I848" i="1"/>
  <c r="L848" i="1" s="1"/>
  <c r="M848" i="1" s="1"/>
  <c r="I849" i="1"/>
  <c r="J852" i="1"/>
  <c r="J851" i="1"/>
  <c r="K850" i="1"/>
  <c r="J850" i="1"/>
  <c r="I850" i="1"/>
  <c r="I851" i="1"/>
  <c r="I852" i="1"/>
  <c r="I853" i="1"/>
  <c r="L853" i="1" s="1"/>
  <c r="M853" i="1" s="1"/>
  <c r="I854" i="1"/>
  <c r="L854" i="1" s="1"/>
  <c r="M854" i="1" s="1"/>
  <c r="I855" i="1"/>
  <c r="L855" i="1" s="1"/>
  <c r="M855" i="1" s="1"/>
  <c r="J856" i="1"/>
  <c r="I856" i="1"/>
  <c r="I857" i="1"/>
  <c r="L857" i="1" s="1"/>
  <c r="M857" i="1" s="1"/>
  <c r="I858" i="1"/>
  <c r="J859" i="1"/>
  <c r="I859" i="1"/>
  <c r="I860" i="1"/>
  <c r="L860" i="1" s="1"/>
  <c r="M860" i="1" s="1"/>
  <c r="I861" i="1"/>
  <c r="J862" i="1"/>
  <c r="I862" i="1"/>
  <c r="I863" i="1"/>
  <c r="L863" i="1" s="1"/>
  <c r="M863" i="1" s="1"/>
  <c r="I864" i="1"/>
  <c r="L864" i="1" s="1"/>
  <c r="M864" i="1" s="1"/>
  <c r="J865" i="1"/>
  <c r="I865" i="1"/>
  <c r="I866" i="1"/>
  <c r="L866" i="1" s="1"/>
  <c r="M866" i="1" s="1"/>
  <c r="I867" i="1"/>
  <c r="L867" i="1" s="1"/>
  <c r="M867" i="1" s="1"/>
  <c r="I868" i="1"/>
  <c r="L868" i="1" s="1"/>
  <c r="M868" i="1" s="1"/>
  <c r="J869" i="1"/>
  <c r="I869" i="1"/>
  <c r="I870" i="1"/>
  <c r="L870" i="1" s="1"/>
  <c r="M870" i="1" s="1"/>
  <c r="I871" i="1"/>
  <c r="K872" i="1"/>
  <c r="J872" i="1"/>
  <c r="I872" i="1"/>
  <c r="K873" i="1"/>
  <c r="J873" i="1"/>
  <c r="I873" i="1"/>
  <c r="J874" i="1"/>
  <c r="I874" i="1"/>
  <c r="I875" i="1"/>
  <c r="L875" i="1" s="1"/>
  <c r="M875" i="1" s="1"/>
  <c r="I876" i="1"/>
  <c r="J877" i="1"/>
  <c r="I877" i="1"/>
  <c r="I878" i="1"/>
  <c r="L878" i="1" s="1"/>
  <c r="M878" i="1" s="1"/>
  <c r="I879" i="1"/>
  <c r="K880" i="1"/>
  <c r="J880" i="1"/>
  <c r="I880" i="1"/>
  <c r="K881" i="1"/>
  <c r="J881" i="1"/>
  <c r="I881" i="1"/>
  <c r="J882" i="1"/>
  <c r="I882" i="1"/>
  <c r="I883" i="1"/>
  <c r="L883" i="1" s="1"/>
  <c r="M883" i="1" s="1"/>
  <c r="I884" i="1"/>
  <c r="L884" i="1" s="1"/>
  <c r="M884" i="1" s="1"/>
  <c r="J885" i="1"/>
  <c r="I885" i="1"/>
  <c r="I886" i="1"/>
  <c r="L886" i="1" s="1"/>
  <c r="M886" i="1" s="1"/>
  <c r="L625" i="1" l="1"/>
  <c r="M625" i="1" s="1"/>
  <c r="L639" i="1"/>
  <c r="M639" i="1" s="1"/>
  <c r="L578" i="1"/>
  <c r="M578" i="1" s="1"/>
  <c r="L572" i="1"/>
  <c r="M572" i="1" s="1"/>
  <c r="L574" i="1"/>
  <c r="M574" i="1" s="1"/>
  <c r="L575" i="1"/>
  <c r="M575" i="1" s="1"/>
  <c r="L577" i="1"/>
  <c r="M577" i="1" s="1"/>
  <c r="L579" i="1"/>
  <c r="M579" i="1" s="1"/>
  <c r="L580" i="1"/>
  <c r="M580" i="1" s="1"/>
  <c r="L581" i="1"/>
  <c r="M581" i="1" s="1"/>
  <c r="L622" i="1"/>
  <c r="M622" i="1" s="1"/>
  <c r="L619" i="1"/>
  <c r="M619" i="1" s="1"/>
  <c r="L606" i="1"/>
  <c r="M606" i="1" s="1"/>
  <c r="L669" i="1"/>
  <c r="M669" i="1" s="1"/>
  <c r="L642" i="1"/>
  <c r="M642" i="1" s="1"/>
  <c r="L593" i="1"/>
  <c r="M593" i="1" s="1"/>
  <c r="L582" i="1"/>
  <c r="M582" i="1" s="1"/>
  <c r="L583" i="1"/>
  <c r="M583" i="1" s="1"/>
  <c r="L653" i="1"/>
  <c r="M653" i="1" s="1"/>
  <c r="L585" i="1"/>
  <c r="M585" i="1" s="1"/>
  <c r="L601" i="1"/>
  <c r="M601" i="1" s="1"/>
  <c r="L586" i="1"/>
  <c r="M586" i="1" s="1"/>
  <c r="L588" i="1"/>
  <c r="M588" i="1" s="1"/>
  <c r="L603" i="1"/>
  <c r="M603" i="1" s="1"/>
  <c r="L589" i="1"/>
  <c r="M589" i="1" s="1"/>
  <c r="L592" i="1"/>
  <c r="M592" i="1" s="1"/>
  <c r="L594" i="1"/>
  <c r="M594" i="1" s="1"/>
  <c r="L596" i="1"/>
  <c r="M596" i="1" s="1"/>
  <c r="L595" i="1"/>
  <c r="M595" i="1" s="1"/>
  <c r="L597" i="1"/>
  <c r="M597" i="1" s="1"/>
  <c r="L598" i="1"/>
  <c r="M598" i="1" s="1"/>
  <c r="L599" i="1"/>
  <c r="M599" i="1" s="1"/>
  <c r="L600" i="1"/>
  <c r="M600" i="1" s="1"/>
  <c r="L605" i="1"/>
  <c r="M605" i="1" s="1"/>
  <c r="L608" i="1"/>
  <c r="M608" i="1" s="1"/>
  <c r="L609" i="1"/>
  <c r="M609" i="1" s="1"/>
  <c r="L610" i="1"/>
  <c r="M610" i="1" s="1"/>
  <c r="L614" i="1"/>
  <c r="M614" i="1" s="1"/>
  <c r="L613" i="1"/>
  <c r="M613" i="1" s="1"/>
  <c r="L617" i="1"/>
  <c r="M617" i="1" s="1"/>
  <c r="L618" i="1"/>
  <c r="M618" i="1" s="1"/>
  <c r="L624" i="1"/>
  <c r="M624" i="1" s="1"/>
  <c r="L628" i="1"/>
  <c r="M628" i="1" s="1"/>
  <c r="L638" i="1"/>
  <c r="M638" i="1" s="1"/>
  <c r="L643" i="1"/>
  <c r="M643" i="1" s="1"/>
  <c r="L645" i="1"/>
  <c r="M645" i="1" s="1"/>
  <c r="L646" i="1"/>
  <c r="M646" i="1" s="1"/>
  <c r="L647" i="1"/>
  <c r="M647" i="1" s="1"/>
  <c r="L651" i="1"/>
  <c r="M651" i="1" s="1"/>
  <c r="L652" i="1"/>
  <c r="M652" i="1" s="1"/>
  <c r="L655" i="1"/>
  <c r="M655" i="1" s="1"/>
  <c r="L659" i="1"/>
  <c r="M659" i="1" s="1"/>
  <c r="L661" i="1"/>
  <c r="M661" i="1" s="1"/>
  <c r="L662" i="1"/>
  <c r="M662" i="1" s="1"/>
  <c r="L740" i="1"/>
  <c r="M740" i="1" s="1"/>
  <c r="L809" i="1"/>
  <c r="M809" i="1" s="1"/>
  <c r="L712" i="1"/>
  <c r="M712" i="1" s="1"/>
  <c r="L680" i="1"/>
  <c r="M680" i="1" s="1"/>
  <c r="L765" i="1"/>
  <c r="M765" i="1" s="1"/>
  <c r="L686" i="1"/>
  <c r="M686" i="1" s="1"/>
  <c r="L665" i="1"/>
  <c r="M665" i="1" s="1"/>
  <c r="L666" i="1"/>
  <c r="M666" i="1" s="1"/>
  <c r="L667" i="1"/>
  <c r="M667" i="1" s="1"/>
  <c r="L668" i="1"/>
  <c r="M668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M675" i="1" s="1"/>
  <c r="L676" i="1"/>
  <c r="M676" i="1" s="1"/>
  <c r="L678" i="1"/>
  <c r="M678" i="1" s="1"/>
  <c r="L679" i="1"/>
  <c r="M679" i="1" s="1"/>
  <c r="L682" i="1"/>
  <c r="M682" i="1" s="1"/>
  <c r="L685" i="1"/>
  <c r="M685" i="1" s="1"/>
  <c r="L691" i="1"/>
  <c r="M691" i="1" s="1"/>
  <c r="L690" i="1"/>
  <c r="M690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5" i="1"/>
  <c r="M705" i="1" s="1"/>
  <c r="L708" i="1"/>
  <c r="M708" i="1" s="1"/>
  <c r="L710" i="1"/>
  <c r="M710" i="1" s="1"/>
  <c r="L711" i="1"/>
  <c r="M711" i="1" s="1"/>
  <c r="L713" i="1"/>
  <c r="M713" i="1" s="1"/>
  <c r="L787" i="1"/>
  <c r="M787" i="1" s="1"/>
  <c r="L762" i="1"/>
  <c r="M762" i="1" s="1"/>
  <c r="L728" i="1"/>
  <c r="M728" i="1" s="1"/>
  <c r="L783" i="1"/>
  <c r="M783" i="1" s="1"/>
  <c r="L777" i="1"/>
  <c r="M777" i="1" s="1"/>
  <c r="L750" i="1"/>
  <c r="M750" i="1" s="1"/>
  <c r="L747" i="1"/>
  <c r="M747" i="1" s="1"/>
  <c r="L714" i="1"/>
  <c r="M714" i="1" s="1"/>
  <c r="L717" i="1"/>
  <c r="M717" i="1" s="1"/>
  <c r="L718" i="1"/>
  <c r="M718" i="1" s="1"/>
  <c r="L719" i="1"/>
  <c r="M719" i="1" s="1"/>
  <c r="L721" i="1"/>
  <c r="M721" i="1" s="1"/>
  <c r="L722" i="1"/>
  <c r="M722" i="1" s="1"/>
  <c r="L724" i="1"/>
  <c r="M724" i="1" s="1"/>
  <c r="L725" i="1"/>
  <c r="M725" i="1" s="1"/>
  <c r="L733" i="1"/>
  <c r="M733" i="1" s="1"/>
  <c r="L734" i="1"/>
  <c r="M734" i="1" s="1"/>
  <c r="L741" i="1"/>
  <c r="M741" i="1" s="1"/>
  <c r="L743" i="1"/>
  <c r="M743" i="1" s="1"/>
  <c r="L744" i="1"/>
  <c r="M744" i="1" s="1"/>
  <c r="L745" i="1"/>
  <c r="M745" i="1" s="1"/>
  <c r="L746" i="1"/>
  <c r="M746" i="1" s="1"/>
  <c r="L748" i="1"/>
  <c r="M748" i="1" s="1"/>
  <c r="L763" i="1"/>
  <c r="M763" i="1" s="1"/>
  <c r="L764" i="1"/>
  <c r="M764" i="1" s="1"/>
  <c r="L775" i="1"/>
  <c r="M775" i="1" s="1"/>
  <c r="L776" i="1"/>
  <c r="M776" i="1" s="1"/>
  <c r="L778" i="1"/>
  <c r="M778" i="1" s="1"/>
  <c r="L779" i="1"/>
  <c r="M779" i="1" s="1"/>
  <c r="L780" i="1"/>
  <c r="M780" i="1" s="1"/>
  <c r="L781" i="1"/>
  <c r="M781" i="1" s="1"/>
  <c r="L782" i="1"/>
  <c r="M782" i="1" s="1"/>
  <c r="L784" i="1"/>
  <c r="M784" i="1" s="1"/>
  <c r="L785" i="1"/>
  <c r="M785" i="1" s="1"/>
  <c r="L786" i="1"/>
  <c r="M786" i="1" s="1"/>
  <c r="L793" i="1"/>
  <c r="M793" i="1" s="1"/>
  <c r="L790" i="1"/>
  <c r="M790" i="1" s="1"/>
  <c r="L791" i="1"/>
  <c r="M791" i="1" s="1"/>
  <c r="L795" i="1"/>
  <c r="M795" i="1" s="1"/>
  <c r="L798" i="1"/>
  <c r="M798" i="1" s="1"/>
  <c r="L799" i="1"/>
  <c r="M799" i="1" s="1"/>
  <c r="L819" i="1"/>
  <c r="M819" i="1" s="1"/>
  <c r="L801" i="1"/>
  <c r="M801" i="1" s="1"/>
  <c r="L802" i="1"/>
  <c r="M802" i="1" s="1"/>
  <c r="L805" i="1"/>
  <c r="M805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20" i="1"/>
  <c r="M820" i="1" s="1"/>
  <c r="L821" i="1"/>
  <c r="M821" i="1" s="1"/>
  <c r="L852" i="1"/>
  <c r="M852" i="1" s="1"/>
  <c r="L822" i="1"/>
  <c r="M822" i="1" s="1"/>
  <c r="L825" i="1"/>
  <c r="M825" i="1" s="1"/>
  <c r="L830" i="1"/>
  <c r="M830" i="1" s="1"/>
  <c r="L831" i="1"/>
  <c r="M831" i="1" s="1"/>
  <c r="L832" i="1"/>
  <c r="M832" i="1" s="1"/>
  <c r="L833" i="1"/>
  <c r="M833" i="1" s="1"/>
  <c r="L834" i="1"/>
  <c r="M834" i="1" s="1"/>
  <c r="L849" i="1"/>
  <c r="M849" i="1" s="1"/>
  <c r="L851" i="1"/>
  <c r="M851" i="1" s="1"/>
  <c r="L850" i="1"/>
  <c r="M850" i="1" s="1"/>
  <c r="L856" i="1"/>
  <c r="M856" i="1" s="1"/>
  <c r="L858" i="1"/>
  <c r="M858" i="1" s="1"/>
  <c r="L874" i="1"/>
  <c r="M874" i="1" s="1"/>
  <c r="L859" i="1"/>
  <c r="M859" i="1" s="1"/>
  <c r="L861" i="1"/>
  <c r="M861" i="1" s="1"/>
  <c r="L862" i="1"/>
  <c r="M862" i="1" s="1"/>
  <c r="L865" i="1"/>
  <c r="M865" i="1" s="1"/>
  <c r="L869" i="1"/>
  <c r="M869" i="1" s="1"/>
  <c r="L871" i="1"/>
  <c r="M871" i="1" s="1"/>
  <c r="L872" i="1"/>
  <c r="M872" i="1" s="1"/>
  <c r="L873" i="1"/>
  <c r="M873" i="1" s="1"/>
  <c r="L876" i="1"/>
  <c r="M876" i="1" s="1"/>
  <c r="L877" i="1"/>
  <c r="M877" i="1" s="1"/>
  <c r="L879" i="1"/>
  <c r="M879" i="1" s="1"/>
  <c r="L880" i="1"/>
  <c r="M880" i="1" s="1"/>
  <c r="L881" i="1"/>
  <c r="M881" i="1" s="1"/>
  <c r="L882" i="1"/>
  <c r="M882" i="1" s="1"/>
  <c r="L885" i="1"/>
  <c r="M885" i="1" s="1"/>
  <c r="I887" i="1"/>
  <c r="L887" i="1" s="1"/>
  <c r="M887" i="1" s="1"/>
  <c r="I888" i="1"/>
  <c r="L888" i="1" s="1"/>
  <c r="M888" i="1" s="1"/>
  <c r="I889" i="1"/>
  <c r="L889" i="1" s="1"/>
  <c r="M889" i="1" s="1"/>
  <c r="I890" i="1"/>
  <c r="L890" i="1" s="1"/>
  <c r="M890" i="1" s="1"/>
  <c r="I891" i="1"/>
  <c r="L891" i="1" s="1"/>
  <c r="M891" i="1" s="1"/>
  <c r="I892" i="1"/>
  <c r="L892" i="1" s="1"/>
  <c r="M892" i="1" s="1"/>
  <c r="J893" i="1"/>
  <c r="I893" i="1"/>
  <c r="I894" i="1"/>
  <c r="I895" i="1"/>
  <c r="K896" i="1"/>
  <c r="J896" i="1"/>
  <c r="I896" i="1"/>
  <c r="J897" i="1"/>
  <c r="I897" i="1"/>
  <c r="I898" i="1"/>
  <c r="L898" i="1" s="1"/>
  <c r="M898" i="1" s="1"/>
  <c r="I899" i="1"/>
  <c r="K900" i="1"/>
  <c r="J900" i="1"/>
  <c r="I900" i="1"/>
  <c r="I901" i="1"/>
  <c r="L901" i="1" s="1"/>
  <c r="M901" i="1" s="1"/>
  <c r="I902" i="1"/>
  <c r="L902" i="1" s="1"/>
  <c r="M902" i="1" s="1"/>
  <c r="I903" i="1"/>
  <c r="L903" i="1" s="1"/>
  <c r="M903" i="1" s="1"/>
  <c r="I904" i="1"/>
  <c r="L904" i="1" s="1"/>
  <c r="M904" i="1" s="1"/>
  <c r="I905" i="1"/>
  <c r="J906" i="1"/>
  <c r="I906" i="1"/>
  <c r="I907" i="1"/>
  <c r="L907" i="1" s="1"/>
  <c r="M907" i="1" s="1"/>
  <c r="I908" i="1"/>
  <c r="L908" i="1" s="1"/>
  <c r="M908" i="1" s="1"/>
  <c r="I909" i="1"/>
  <c r="L909" i="1" s="1"/>
  <c r="M909" i="1" s="1"/>
  <c r="I910" i="1"/>
  <c r="L910" i="1" s="1"/>
  <c r="M910" i="1" s="1"/>
  <c r="J911" i="1"/>
  <c r="I911" i="1"/>
  <c r="K914" i="1"/>
  <c r="J914" i="1"/>
  <c r="J915" i="1"/>
  <c r="I912" i="1"/>
  <c r="L912" i="1" s="1"/>
  <c r="M912" i="1" s="1"/>
  <c r="I913" i="1"/>
  <c r="L913" i="1" s="1"/>
  <c r="M913" i="1" s="1"/>
  <c r="I914" i="1"/>
  <c r="I915" i="1"/>
  <c r="L915" i="1" s="1"/>
  <c r="M915" i="1" s="1"/>
  <c r="I916" i="1"/>
  <c r="I917" i="1"/>
  <c r="L917" i="1" s="1"/>
  <c r="M917" i="1" s="1"/>
  <c r="J918" i="1"/>
  <c r="J919" i="1"/>
  <c r="I920" i="1"/>
  <c r="L920" i="1" s="1"/>
  <c r="M920" i="1" s="1"/>
  <c r="I918" i="1"/>
  <c r="I919" i="1"/>
  <c r="J921" i="1"/>
  <c r="I922" i="1"/>
  <c r="L922" i="1" s="1"/>
  <c r="M922" i="1" s="1"/>
  <c r="I921" i="1"/>
  <c r="J925" i="1"/>
  <c r="K924" i="1"/>
  <c r="J924" i="1"/>
  <c r="K923" i="1"/>
  <c r="J923" i="1"/>
  <c r="K925" i="1"/>
  <c r="I925" i="1"/>
  <c r="I924" i="1"/>
  <c r="I923" i="1"/>
  <c r="K926" i="1"/>
  <c r="J926" i="1"/>
  <c r="I928" i="1"/>
  <c r="L928" i="1" s="1"/>
  <c r="M928" i="1" s="1"/>
  <c r="I927" i="1"/>
  <c r="L927" i="1" s="1"/>
  <c r="M927" i="1" s="1"/>
  <c r="I926" i="1"/>
  <c r="J931" i="1"/>
  <c r="K929" i="1"/>
  <c r="J929" i="1"/>
  <c r="I931" i="1"/>
  <c r="J930" i="1"/>
  <c r="I930" i="1"/>
  <c r="I929" i="1"/>
  <c r="J932" i="1"/>
  <c r="K932" i="1"/>
  <c r="I932" i="1"/>
  <c r="I935" i="1"/>
  <c r="L935" i="1" s="1"/>
  <c r="M935" i="1" s="1"/>
  <c r="I934" i="1"/>
  <c r="L934" i="1" s="1"/>
  <c r="M934" i="1" s="1"/>
  <c r="I933" i="1"/>
  <c r="L933" i="1" s="1"/>
  <c r="M933" i="1" s="1"/>
  <c r="J938" i="1"/>
  <c r="K937" i="1"/>
  <c r="J937" i="1"/>
  <c r="I937" i="1"/>
  <c r="J936" i="1"/>
  <c r="K936" i="1"/>
  <c r="I938" i="1"/>
  <c r="I936" i="1"/>
  <c r="I941" i="1"/>
  <c r="L941" i="1" s="1"/>
  <c r="M941" i="1" s="1"/>
  <c r="I940" i="1"/>
  <c r="L940" i="1" s="1"/>
  <c r="M940" i="1" s="1"/>
  <c r="J939" i="1"/>
  <c r="K939" i="1"/>
  <c r="I939" i="1"/>
  <c r="J943" i="1"/>
  <c r="K942" i="1"/>
  <c r="J942" i="1"/>
  <c r="I944" i="1"/>
  <c r="L944" i="1" s="1"/>
  <c r="M944" i="1" s="1"/>
  <c r="I943" i="1"/>
  <c r="L943" i="1" s="1"/>
  <c r="M943" i="1" s="1"/>
  <c r="I942" i="1"/>
  <c r="J946" i="1"/>
  <c r="K945" i="1"/>
  <c r="J945" i="1"/>
  <c r="I948" i="1"/>
  <c r="L948" i="1" s="1"/>
  <c r="M948" i="1" s="1"/>
  <c r="I947" i="1"/>
  <c r="L947" i="1" s="1"/>
  <c r="M947" i="1" s="1"/>
  <c r="I946" i="1"/>
  <c r="I945" i="1"/>
  <c r="J951" i="1"/>
  <c r="J950" i="1"/>
  <c r="K949" i="1"/>
  <c r="J949" i="1"/>
  <c r="I951" i="1"/>
  <c r="I950" i="1"/>
  <c r="I949" i="1"/>
  <c r="I954" i="1"/>
  <c r="L954" i="1" s="1"/>
  <c r="M954" i="1" s="1"/>
  <c r="I953" i="1"/>
  <c r="L953" i="1" s="1"/>
  <c r="M953" i="1" s="1"/>
  <c r="I952" i="1"/>
  <c r="L952" i="1" s="1"/>
  <c r="M952" i="1" s="1"/>
  <c r="J956" i="1"/>
  <c r="K955" i="1"/>
  <c r="J955" i="1"/>
  <c r="I957" i="1"/>
  <c r="L957" i="1" s="1"/>
  <c r="M957" i="1" s="1"/>
  <c r="I956" i="1"/>
  <c r="L956" i="1" s="1"/>
  <c r="M956" i="1" s="1"/>
  <c r="I955" i="1"/>
  <c r="J958" i="1"/>
  <c r="I959" i="1"/>
  <c r="I958" i="1"/>
  <c r="I962" i="1"/>
  <c r="I961" i="1"/>
  <c r="L961" i="1" s="1"/>
  <c r="M961" i="1" s="1"/>
  <c r="I960" i="1"/>
  <c r="J963" i="1"/>
  <c r="K963" i="1"/>
  <c r="J964" i="1"/>
  <c r="J965" i="1"/>
  <c r="I965" i="1"/>
  <c r="I964" i="1"/>
  <c r="I963" i="1"/>
  <c r="J967" i="1"/>
  <c r="J966" i="1"/>
  <c r="I968" i="1"/>
  <c r="L968" i="1" s="1"/>
  <c r="M968" i="1" s="1"/>
  <c r="I967" i="1"/>
  <c r="I966" i="1"/>
  <c r="I971" i="1"/>
  <c r="L971" i="1" s="1"/>
  <c r="M971" i="1" s="1"/>
  <c r="I970" i="1"/>
  <c r="L970" i="1" s="1"/>
  <c r="M970" i="1" s="1"/>
  <c r="I969" i="1"/>
  <c r="L969" i="1" s="1"/>
  <c r="M969" i="1" s="1"/>
  <c r="K972" i="1"/>
  <c r="J972" i="1"/>
  <c r="J973" i="1"/>
  <c r="I974" i="1"/>
  <c r="L974" i="1" s="1"/>
  <c r="M974" i="1" s="1"/>
  <c r="I973" i="1"/>
  <c r="I972" i="1"/>
  <c r="I977" i="1"/>
  <c r="L977" i="1" s="1"/>
  <c r="M977" i="1" s="1"/>
  <c r="I976" i="1"/>
  <c r="L976" i="1" s="1"/>
  <c r="M976" i="1" s="1"/>
  <c r="I975" i="1"/>
  <c r="L975" i="1" s="1"/>
  <c r="M975" i="1" s="1"/>
  <c r="I979" i="1"/>
  <c r="L979" i="1" s="1"/>
  <c r="M979" i="1" s="1"/>
  <c r="I978" i="1"/>
  <c r="J980" i="1"/>
  <c r="I982" i="1"/>
  <c r="L982" i="1" s="1"/>
  <c r="M982" i="1" s="1"/>
  <c r="I981" i="1"/>
  <c r="L981" i="1" s="1"/>
  <c r="M981" i="1" s="1"/>
  <c r="I980" i="1"/>
  <c r="K983" i="1"/>
  <c r="J983" i="1"/>
  <c r="I985" i="1"/>
  <c r="L985" i="1" s="1"/>
  <c r="M985" i="1" s="1"/>
  <c r="I984" i="1"/>
  <c r="L984" i="1" s="1"/>
  <c r="M984" i="1" s="1"/>
  <c r="I983" i="1"/>
  <c r="J986" i="1"/>
  <c r="I988" i="1"/>
  <c r="L988" i="1" s="1"/>
  <c r="M988" i="1" s="1"/>
  <c r="I987" i="1"/>
  <c r="I986" i="1"/>
  <c r="J989" i="1"/>
  <c r="I991" i="1"/>
  <c r="L991" i="1" s="1"/>
  <c r="M991" i="1" s="1"/>
  <c r="I990" i="1"/>
  <c r="L990" i="1" s="1"/>
  <c r="M990" i="1" s="1"/>
  <c r="I989" i="1"/>
  <c r="J994" i="1"/>
  <c r="J993" i="1"/>
  <c r="J992" i="1"/>
  <c r="I994" i="1"/>
  <c r="I993" i="1"/>
  <c r="I992" i="1"/>
  <c r="K995" i="1"/>
  <c r="J995" i="1"/>
  <c r="I995" i="1"/>
  <c r="I997" i="1"/>
  <c r="L997" i="1" s="1"/>
  <c r="M997" i="1" s="1"/>
  <c r="I996" i="1"/>
  <c r="L996" i="1" s="1"/>
  <c r="M996" i="1" s="1"/>
  <c r="K998" i="1"/>
  <c r="I1000" i="1"/>
  <c r="L1000" i="1" s="1"/>
  <c r="M1000" i="1" s="1"/>
  <c r="I999" i="1"/>
  <c r="J998" i="1"/>
  <c r="I998" i="1"/>
  <c r="J1002" i="1"/>
  <c r="K1002" i="1"/>
  <c r="K1001" i="1"/>
  <c r="I1002" i="1"/>
  <c r="J1001" i="1"/>
  <c r="I1001" i="1"/>
  <c r="J1004" i="1"/>
  <c r="J1003" i="1"/>
  <c r="I1004" i="1"/>
  <c r="I1003" i="1"/>
  <c r="I1006" i="1"/>
  <c r="L1006" i="1" s="1"/>
  <c r="M1006" i="1" s="1"/>
  <c r="I1005" i="1"/>
  <c r="L1005" i="1" s="1"/>
  <c r="M1005" i="1" s="1"/>
  <c r="I1009" i="1"/>
  <c r="L1009" i="1" s="1"/>
  <c r="M1009" i="1" s="1"/>
  <c r="I1008" i="1"/>
  <c r="L1008" i="1" s="1"/>
  <c r="M1008" i="1" s="1"/>
  <c r="I1007" i="1"/>
  <c r="L1007" i="1" s="1"/>
  <c r="M1007" i="1" s="1"/>
  <c r="I1012" i="1"/>
  <c r="L1012" i="1" s="1"/>
  <c r="M1012" i="1" s="1"/>
  <c r="I1011" i="1"/>
  <c r="L1011" i="1" s="1"/>
  <c r="M1011" i="1" s="1"/>
  <c r="I1010" i="1"/>
  <c r="L1010" i="1" s="1"/>
  <c r="M1010" i="1" s="1"/>
  <c r="J1014" i="1"/>
  <c r="J1013" i="1"/>
  <c r="I1015" i="1"/>
  <c r="L1015" i="1" s="1"/>
  <c r="M1015" i="1" s="1"/>
  <c r="I1013" i="1"/>
  <c r="I1014" i="1"/>
  <c r="J1016" i="1"/>
  <c r="I1017" i="1"/>
  <c r="L1017" i="1" s="1"/>
  <c r="M1017" i="1" s="1"/>
  <c r="I1016" i="1"/>
  <c r="I1019" i="1"/>
  <c r="L1019" i="1" s="1"/>
  <c r="M1019" i="1" s="1"/>
  <c r="I1018" i="1"/>
  <c r="L1018" i="1" s="1"/>
  <c r="M1018" i="1" s="1"/>
  <c r="J1020" i="1"/>
  <c r="I1022" i="1"/>
  <c r="L1022" i="1" s="1"/>
  <c r="M1022" i="1" s="1"/>
  <c r="I1021" i="1"/>
  <c r="L1021" i="1" s="1"/>
  <c r="M1021" i="1" s="1"/>
  <c r="I1020" i="1"/>
  <c r="J1024" i="1"/>
  <c r="K1023" i="1"/>
  <c r="J1023" i="1"/>
  <c r="I1024" i="1"/>
  <c r="I1023" i="1"/>
  <c r="J1025" i="1"/>
  <c r="I1027" i="1"/>
  <c r="L1027" i="1" s="1"/>
  <c r="M1027" i="1" s="1"/>
  <c r="I1026" i="1"/>
  <c r="L1026" i="1" s="1"/>
  <c r="M1026" i="1" s="1"/>
  <c r="I1025" i="1"/>
  <c r="J1028" i="1"/>
  <c r="I1030" i="1"/>
  <c r="L1030" i="1" s="1"/>
  <c r="M1030" i="1" s="1"/>
  <c r="I1029" i="1"/>
  <c r="L1029" i="1" s="1"/>
  <c r="M1029" i="1" s="1"/>
  <c r="I1028" i="1"/>
  <c r="K1032" i="1"/>
  <c r="J1032" i="1"/>
  <c r="K1031" i="1"/>
  <c r="J1031" i="1"/>
  <c r="I1032" i="1"/>
  <c r="I1031" i="1"/>
  <c r="I1034" i="1"/>
  <c r="L1034" i="1" s="1"/>
  <c r="M1034" i="1" s="1"/>
  <c r="I1033" i="1"/>
  <c r="L1033" i="1" s="1"/>
  <c r="M1033" i="1" s="1"/>
  <c r="J1036" i="1"/>
  <c r="J1035" i="1"/>
  <c r="I1037" i="1"/>
  <c r="L1037" i="1" s="1"/>
  <c r="M1037" i="1" s="1"/>
  <c r="I1036" i="1"/>
  <c r="I1035" i="1"/>
  <c r="K1038" i="1"/>
  <c r="I1040" i="1"/>
  <c r="L1040" i="1" s="1"/>
  <c r="M1040" i="1" s="1"/>
  <c r="J1038" i="1"/>
  <c r="I1038" i="1"/>
  <c r="J1039" i="1"/>
  <c r="I1039" i="1"/>
  <c r="J1042" i="1"/>
  <c r="K1041" i="1"/>
  <c r="J1041" i="1"/>
  <c r="I1043" i="1"/>
  <c r="L1043" i="1" s="1"/>
  <c r="M1043" i="1" s="1"/>
  <c r="I1042" i="1"/>
  <c r="I1041" i="1"/>
  <c r="J1044" i="1"/>
  <c r="I1047" i="1"/>
  <c r="L1047" i="1" s="1"/>
  <c r="M1047" i="1" s="1"/>
  <c r="I1046" i="1"/>
  <c r="L1046" i="1" s="1"/>
  <c r="M1046" i="1" s="1"/>
  <c r="I1045" i="1"/>
  <c r="L1045" i="1" s="1"/>
  <c r="M1045" i="1" s="1"/>
  <c r="I1044" i="1"/>
  <c r="L1044" i="1" s="1"/>
  <c r="M1044" i="1" s="1"/>
  <c r="J1050" i="1"/>
  <c r="J1049" i="1"/>
  <c r="K1048" i="1"/>
  <c r="J1048" i="1"/>
  <c r="I1051" i="1"/>
  <c r="L1051" i="1" s="1"/>
  <c r="M1051" i="1" s="1"/>
  <c r="I1050" i="1"/>
  <c r="I1049" i="1"/>
  <c r="I1048" i="1"/>
  <c r="K1052" i="1"/>
  <c r="J1052" i="1"/>
  <c r="I1053" i="1"/>
  <c r="L1053" i="1" s="1"/>
  <c r="M1053" i="1" s="1"/>
  <c r="I1052" i="1"/>
  <c r="I1056" i="1"/>
  <c r="L1056" i="1" s="1"/>
  <c r="M1056" i="1" s="1"/>
  <c r="I1055" i="1"/>
  <c r="L1055" i="1" s="1"/>
  <c r="M1055" i="1" s="1"/>
  <c r="I1054" i="1"/>
  <c r="L1054" i="1" s="1"/>
  <c r="M1054" i="1" s="1"/>
  <c r="I1059" i="1"/>
  <c r="L1059" i="1" s="1"/>
  <c r="M1059" i="1" s="1"/>
  <c r="I1058" i="1"/>
  <c r="L1058" i="1" s="1"/>
  <c r="M1058" i="1" s="1"/>
  <c r="I1057" i="1"/>
  <c r="L1057" i="1" s="1"/>
  <c r="M1057" i="1" s="1"/>
  <c r="K1060" i="1"/>
  <c r="J1060" i="1"/>
  <c r="I1063" i="1"/>
  <c r="L1063" i="1" s="1"/>
  <c r="M1063" i="1" s="1"/>
  <c r="I1062" i="1"/>
  <c r="L1062" i="1" s="1"/>
  <c r="M1062" i="1" s="1"/>
  <c r="I1061" i="1"/>
  <c r="L1061" i="1" s="1"/>
  <c r="M1061" i="1" s="1"/>
  <c r="I1060" i="1"/>
  <c r="J1065" i="1"/>
  <c r="J1064" i="1"/>
  <c r="I1066" i="1"/>
  <c r="L1066" i="1" s="1"/>
  <c r="M1066" i="1" s="1"/>
  <c r="I1065" i="1"/>
  <c r="I1064" i="1"/>
  <c r="J1068" i="1"/>
  <c r="K1067" i="1"/>
  <c r="J1067" i="1"/>
  <c r="I1069" i="1"/>
  <c r="L1069" i="1" s="1"/>
  <c r="M1069" i="1" s="1"/>
  <c r="I1068" i="1"/>
  <c r="I1067" i="1"/>
  <c r="K1070" i="1"/>
  <c r="J1070" i="1"/>
  <c r="I1073" i="1"/>
  <c r="L1073" i="1" s="1"/>
  <c r="M1073" i="1" s="1"/>
  <c r="I1072" i="1"/>
  <c r="L1072" i="1" s="1"/>
  <c r="M1072" i="1" s="1"/>
  <c r="I1071" i="1"/>
  <c r="L1071" i="1" s="1"/>
  <c r="M1071" i="1" s="1"/>
  <c r="I1070" i="1"/>
  <c r="K1074" i="1"/>
  <c r="J1074" i="1"/>
  <c r="I1078" i="1"/>
  <c r="L1078" i="1" s="1"/>
  <c r="M1078" i="1" s="1"/>
  <c r="I1077" i="1"/>
  <c r="L1077" i="1" s="1"/>
  <c r="M1077" i="1" s="1"/>
  <c r="I1076" i="1"/>
  <c r="L1076" i="1" s="1"/>
  <c r="M1076" i="1" s="1"/>
  <c r="I1075" i="1"/>
  <c r="L1075" i="1" s="1"/>
  <c r="M1075" i="1" s="1"/>
  <c r="I1074" i="1"/>
  <c r="K1080" i="1"/>
  <c r="J1080" i="1"/>
  <c r="K1079" i="1"/>
  <c r="J1079" i="1"/>
  <c r="I1082" i="1"/>
  <c r="L1082" i="1" s="1"/>
  <c r="M1082" i="1" s="1"/>
  <c r="I1081" i="1"/>
  <c r="L1081" i="1" s="1"/>
  <c r="M1081" i="1" s="1"/>
  <c r="I1080" i="1"/>
  <c r="I1079" i="1"/>
  <c r="J1083" i="1"/>
  <c r="I1085" i="1"/>
  <c r="L1085" i="1" s="1"/>
  <c r="M1085" i="1" s="1"/>
  <c r="I1084" i="1"/>
  <c r="L1084" i="1" s="1"/>
  <c r="M1084" i="1" s="1"/>
  <c r="I1083" i="1"/>
  <c r="J1087" i="1"/>
  <c r="K1086" i="1"/>
  <c r="J1086" i="1"/>
  <c r="I1088" i="1"/>
  <c r="I1087" i="1"/>
  <c r="I1086" i="1"/>
  <c r="J1091" i="1"/>
  <c r="J1090" i="1"/>
  <c r="J1089" i="1"/>
  <c r="I1093" i="1"/>
  <c r="I1091" i="1"/>
  <c r="I1092" i="1"/>
  <c r="I1090" i="1"/>
  <c r="I1089" i="1"/>
  <c r="I1098" i="1"/>
  <c r="L1098" i="1" s="1"/>
  <c r="M1098" i="1" s="1"/>
  <c r="J1097" i="1"/>
  <c r="K1094" i="1"/>
  <c r="J1094" i="1"/>
  <c r="K1095" i="1"/>
  <c r="J1095" i="1"/>
  <c r="K1096" i="1"/>
  <c r="J1096" i="1"/>
  <c r="I1097" i="1"/>
  <c r="I1094" i="1"/>
  <c r="I1095" i="1"/>
  <c r="I1096" i="1"/>
  <c r="J1100" i="1"/>
  <c r="J1099" i="1"/>
  <c r="I1102" i="1"/>
  <c r="L1102" i="1" s="1"/>
  <c r="M1102" i="1" s="1"/>
  <c r="I1101" i="1"/>
  <c r="L1101" i="1" s="1"/>
  <c r="M1101" i="1" s="1"/>
  <c r="I1100" i="1"/>
  <c r="L1100" i="1" s="1"/>
  <c r="M1100" i="1" s="1"/>
  <c r="I1099" i="1"/>
  <c r="J1104" i="1"/>
  <c r="J1103" i="1"/>
  <c r="I1106" i="1"/>
  <c r="L1106" i="1" s="1"/>
  <c r="M1106" i="1" s="1"/>
  <c r="I1105" i="1"/>
  <c r="L1105" i="1" s="1"/>
  <c r="M1105" i="1" s="1"/>
  <c r="I1104" i="1"/>
  <c r="I1103" i="1"/>
  <c r="L1103" i="1" s="1"/>
  <c r="M1103" i="1" s="1"/>
  <c r="J1110" i="1"/>
  <c r="J1107" i="1"/>
  <c r="I1111" i="1"/>
  <c r="L1111" i="1" s="1"/>
  <c r="M1111" i="1" s="1"/>
  <c r="I1110" i="1"/>
  <c r="I1109" i="1"/>
  <c r="L1109" i="1" s="1"/>
  <c r="M1109" i="1" s="1"/>
  <c r="I1108" i="1"/>
  <c r="L1108" i="1" s="1"/>
  <c r="M1108" i="1" s="1"/>
  <c r="I1107" i="1"/>
  <c r="J1113" i="1"/>
  <c r="J1112" i="1"/>
  <c r="I1115" i="1"/>
  <c r="L1115" i="1" s="1"/>
  <c r="M1115" i="1" s="1"/>
  <c r="I1114" i="1"/>
  <c r="L1114" i="1" s="1"/>
  <c r="M1114" i="1" s="1"/>
  <c r="I1113" i="1"/>
  <c r="L1113" i="1" s="1"/>
  <c r="M1113" i="1" s="1"/>
  <c r="I1112" i="1"/>
  <c r="L1112" i="1" s="1"/>
  <c r="M1112" i="1" s="1"/>
  <c r="J1116" i="1"/>
  <c r="I1119" i="1"/>
  <c r="L1119" i="1" s="1"/>
  <c r="M1119" i="1" s="1"/>
  <c r="I1118" i="1"/>
  <c r="L1118" i="1" s="1"/>
  <c r="M1118" i="1" s="1"/>
  <c r="I1117" i="1"/>
  <c r="L1117" i="1" s="1"/>
  <c r="M1117" i="1" s="1"/>
  <c r="I1116" i="1"/>
  <c r="J1122" i="1"/>
  <c r="J1120" i="1"/>
  <c r="I1124" i="1"/>
  <c r="L1124" i="1" s="1"/>
  <c r="M1124" i="1" s="1"/>
  <c r="I1123" i="1"/>
  <c r="L1123" i="1" s="1"/>
  <c r="M1123" i="1" s="1"/>
  <c r="I1122" i="1"/>
  <c r="L1122" i="1" s="1"/>
  <c r="M1122" i="1" s="1"/>
  <c r="I1120" i="1"/>
  <c r="I1121" i="1"/>
  <c r="L1121" i="1" s="1"/>
  <c r="M1121" i="1" s="1"/>
  <c r="J1128" i="1"/>
  <c r="J1127" i="1"/>
  <c r="K1126" i="1"/>
  <c r="J1126" i="1"/>
  <c r="K1125" i="1"/>
  <c r="J1125" i="1"/>
  <c r="I1128" i="1"/>
  <c r="I1127" i="1"/>
  <c r="I1126" i="1"/>
  <c r="I1129" i="1"/>
  <c r="L1129" i="1" s="1"/>
  <c r="M1129" i="1" s="1"/>
  <c r="I1125" i="1"/>
  <c r="J1130" i="1"/>
  <c r="I1132" i="1"/>
  <c r="L1132" i="1" s="1"/>
  <c r="M1132" i="1" s="1"/>
  <c r="I1131" i="1"/>
  <c r="L1131" i="1" s="1"/>
  <c r="M1131" i="1" s="1"/>
  <c r="I1130" i="1"/>
  <c r="J1134" i="1"/>
  <c r="J1133" i="1"/>
  <c r="I1134" i="1"/>
  <c r="I1133" i="1"/>
  <c r="I1135" i="1"/>
  <c r="L1135" i="1" s="1"/>
  <c r="M1135" i="1" s="1"/>
  <c r="I1137" i="1"/>
  <c r="L1137" i="1" s="1"/>
  <c r="M1137" i="1" s="1"/>
  <c r="I1136" i="1"/>
  <c r="L1136" i="1" s="1"/>
  <c r="M1136" i="1" s="1"/>
  <c r="I1141" i="1"/>
  <c r="L1141" i="1" s="1"/>
  <c r="M1141" i="1" s="1"/>
  <c r="I1140" i="1"/>
  <c r="L1140" i="1" s="1"/>
  <c r="M1140" i="1" s="1"/>
  <c r="I1138" i="1"/>
  <c r="L1138" i="1" s="1"/>
  <c r="M1138" i="1" s="1"/>
  <c r="I1139" i="1"/>
  <c r="L1139" i="1" s="1"/>
  <c r="M1139" i="1" s="1"/>
  <c r="J1142" i="1"/>
  <c r="I1145" i="1"/>
  <c r="L1145" i="1" s="1"/>
  <c r="M1145" i="1" s="1"/>
  <c r="I1144" i="1"/>
  <c r="L1144" i="1" s="1"/>
  <c r="M1144" i="1" s="1"/>
  <c r="I1143" i="1"/>
  <c r="L1143" i="1" s="1"/>
  <c r="M1143" i="1" s="1"/>
  <c r="I1142" i="1"/>
  <c r="I1149" i="1"/>
  <c r="L1149" i="1" s="1"/>
  <c r="M1149" i="1" s="1"/>
  <c r="J1148" i="1"/>
  <c r="J1147" i="1"/>
  <c r="K1146" i="1"/>
  <c r="J1146" i="1"/>
  <c r="I1148" i="1"/>
  <c r="I1147" i="1"/>
  <c r="L1147" i="1" s="1"/>
  <c r="M1147" i="1" s="1"/>
  <c r="I1146" i="1"/>
  <c r="J1150" i="1"/>
  <c r="I1152" i="1"/>
  <c r="L1152" i="1" s="1"/>
  <c r="M1152" i="1" s="1"/>
  <c r="I1151" i="1"/>
  <c r="L1151" i="1" s="1"/>
  <c r="M1151" i="1" s="1"/>
  <c r="I1150" i="1"/>
  <c r="J1154" i="1"/>
  <c r="J1153" i="1"/>
  <c r="I1157" i="1"/>
  <c r="L1157" i="1" s="1"/>
  <c r="M1157" i="1" s="1"/>
  <c r="I1156" i="1"/>
  <c r="L1156" i="1" s="1"/>
  <c r="M1156" i="1" s="1"/>
  <c r="I1155" i="1"/>
  <c r="L1155" i="1" s="1"/>
  <c r="M1155" i="1" s="1"/>
  <c r="I1154" i="1"/>
  <c r="I1153" i="1"/>
  <c r="J1158" i="1"/>
  <c r="I1160" i="1"/>
  <c r="L1160" i="1" s="1"/>
  <c r="M1160" i="1" s="1"/>
  <c r="I1159" i="1"/>
  <c r="L1159" i="1" s="1"/>
  <c r="M1159" i="1" s="1"/>
  <c r="I1158" i="1"/>
  <c r="J1162" i="1"/>
  <c r="K1161" i="1"/>
  <c r="J1161" i="1"/>
  <c r="I1164" i="1"/>
  <c r="L1164" i="1" s="1"/>
  <c r="M1164" i="1" s="1"/>
  <c r="I1163" i="1"/>
  <c r="L1163" i="1" s="1"/>
  <c r="M1163" i="1" s="1"/>
  <c r="I1162" i="1"/>
  <c r="I1161" i="1"/>
  <c r="J1167" i="1"/>
  <c r="J1165" i="1"/>
  <c r="I1168" i="1"/>
  <c r="L1168" i="1" s="1"/>
  <c r="M1168" i="1" s="1"/>
  <c r="I1167" i="1"/>
  <c r="I1166" i="1"/>
  <c r="L1166" i="1" s="1"/>
  <c r="M1166" i="1" s="1"/>
  <c r="I1165" i="1"/>
  <c r="L1165" i="1" s="1"/>
  <c r="M1165" i="1" s="1"/>
  <c r="J1169" i="1"/>
  <c r="I1172" i="1"/>
  <c r="L1172" i="1" s="1"/>
  <c r="M1172" i="1" s="1"/>
  <c r="I1171" i="1"/>
  <c r="L1171" i="1" s="1"/>
  <c r="M1171" i="1" s="1"/>
  <c r="I1170" i="1"/>
  <c r="L1170" i="1" s="1"/>
  <c r="M1170" i="1" s="1"/>
  <c r="I1169" i="1"/>
  <c r="J1173" i="1"/>
  <c r="I1175" i="1"/>
  <c r="L1175" i="1" s="1"/>
  <c r="M1175" i="1" s="1"/>
  <c r="I1174" i="1"/>
  <c r="L1174" i="1" s="1"/>
  <c r="M1174" i="1" s="1"/>
  <c r="I1173" i="1"/>
  <c r="J1177" i="1"/>
  <c r="K1176" i="1"/>
  <c r="I1179" i="1"/>
  <c r="L1179" i="1" s="1"/>
  <c r="M1179" i="1" s="1"/>
  <c r="I1178" i="1"/>
  <c r="L1178" i="1" s="1"/>
  <c r="M1178" i="1" s="1"/>
  <c r="I1177" i="1"/>
  <c r="J1176" i="1"/>
  <c r="I1176" i="1"/>
  <c r="K1180" i="1"/>
  <c r="J1180" i="1"/>
  <c r="I1183" i="1"/>
  <c r="L1183" i="1" s="1"/>
  <c r="M1183" i="1" s="1"/>
  <c r="I1182" i="1"/>
  <c r="L1182" i="1" s="1"/>
  <c r="M1182" i="1" s="1"/>
  <c r="I1181" i="1"/>
  <c r="L1181" i="1" s="1"/>
  <c r="M1181" i="1" s="1"/>
  <c r="I1180" i="1"/>
  <c r="I1186" i="1"/>
  <c r="L1186" i="1" s="1"/>
  <c r="M1186" i="1" s="1"/>
  <c r="I1185" i="1"/>
  <c r="L1185" i="1" s="1"/>
  <c r="M1185" i="1" s="1"/>
  <c r="I1184" i="1"/>
  <c r="L1184" i="1" s="1"/>
  <c r="M1184" i="1" s="1"/>
  <c r="L893" i="1" l="1"/>
  <c r="M893" i="1" s="1"/>
  <c r="L894" i="1"/>
  <c r="M894" i="1" s="1"/>
  <c r="L895" i="1"/>
  <c r="M895" i="1" s="1"/>
  <c r="L896" i="1"/>
  <c r="M896" i="1" s="1"/>
  <c r="L897" i="1"/>
  <c r="M897" i="1" s="1"/>
  <c r="L899" i="1"/>
  <c r="M899" i="1" s="1"/>
  <c r="L900" i="1"/>
  <c r="M900" i="1" s="1"/>
  <c r="L905" i="1"/>
  <c r="M905" i="1" s="1"/>
  <c r="L906" i="1"/>
  <c r="M906" i="1" s="1"/>
  <c r="L911" i="1"/>
  <c r="M911" i="1" s="1"/>
  <c r="L914" i="1"/>
  <c r="M914" i="1" s="1"/>
  <c r="L916" i="1"/>
  <c r="M916" i="1" s="1"/>
  <c r="L921" i="1"/>
  <c r="M921" i="1" s="1"/>
  <c r="L918" i="1"/>
  <c r="M918" i="1" s="1"/>
  <c r="L919" i="1"/>
  <c r="M919" i="1" s="1"/>
  <c r="L925" i="1"/>
  <c r="M925" i="1" s="1"/>
  <c r="L924" i="1"/>
  <c r="M924" i="1" s="1"/>
  <c r="L923" i="1"/>
  <c r="M923" i="1" s="1"/>
  <c r="L926" i="1"/>
  <c r="M926" i="1" s="1"/>
  <c r="L930" i="1"/>
  <c r="M930" i="1" s="1"/>
  <c r="L931" i="1"/>
  <c r="M931" i="1" s="1"/>
  <c r="L929" i="1"/>
  <c r="M929" i="1" s="1"/>
  <c r="L932" i="1"/>
  <c r="M932" i="1" s="1"/>
  <c r="L938" i="1"/>
  <c r="M938" i="1" s="1"/>
  <c r="L937" i="1"/>
  <c r="M937" i="1" s="1"/>
  <c r="L936" i="1"/>
  <c r="M936" i="1" s="1"/>
  <c r="L939" i="1"/>
  <c r="M939" i="1" s="1"/>
  <c r="L942" i="1"/>
  <c r="M942" i="1" s="1"/>
  <c r="L946" i="1"/>
  <c r="M946" i="1" s="1"/>
  <c r="L945" i="1"/>
  <c r="M945" i="1" s="1"/>
  <c r="L950" i="1"/>
  <c r="M950" i="1" s="1"/>
  <c r="L949" i="1"/>
  <c r="M949" i="1" s="1"/>
  <c r="L951" i="1"/>
  <c r="M951" i="1" s="1"/>
  <c r="L955" i="1"/>
  <c r="M955" i="1" s="1"/>
  <c r="L958" i="1"/>
  <c r="M958" i="1" s="1"/>
  <c r="L959" i="1"/>
  <c r="M959" i="1" s="1"/>
  <c r="L964" i="1"/>
  <c r="M964" i="1" s="1"/>
  <c r="L960" i="1"/>
  <c r="M960" i="1" s="1"/>
  <c r="L962" i="1"/>
  <c r="M962" i="1" s="1"/>
  <c r="L966" i="1"/>
  <c r="M966" i="1" s="1"/>
  <c r="L963" i="1"/>
  <c r="M963" i="1" s="1"/>
  <c r="L965" i="1"/>
  <c r="M965" i="1" s="1"/>
  <c r="L967" i="1"/>
  <c r="M967" i="1" s="1"/>
  <c r="L972" i="1"/>
  <c r="M972" i="1" s="1"/>
  <c r="L973" i="1"/>
  <c r="M973" i="1" s="1"/>
  <c r="L978" i="1"/>
  <c r="M978" i="1" s="1"/>
  <c r="L980" i="1"/>
  <c r="M980" i="1" s="1"/>
  <c r="L983" i="1"/>
  <c r="M983" i="1" s="1"/>
  <c r="L987" i="1"/>
  <c r="M987" i="1" s="1"/>
  <c r="L986" i="1"/>
  <c r="M986" i="1" s="1"/>
  <c r="L994" i="1"/>
  <c r="M994" i="1" s="1"/>
  <c r="L989" i="1"/>
  <c r="M989" i="1" s="1"/>
  <c r="L992" i="1"/>
  <c r="M992" i="1" s="1"/>
  <c r="L993" i="1"/>
  <c r="M993" i="1" s="1"/>
  <c r="L998" i="1"/>
  <c r="M998" i="1" s="1"/>
  <c r="L995" i="1"/>
  <c r="M995" i="1" s="1"/>
  <c r="L1004" i="1"/>
  <c r="M1004" i="1" s="1"/>
  <c r="L999" i="1"/>
  <c r="M999" i="1" s="1"/>
  <c r="L1002" i="1"/>
  <c r="M1002" i="1" s="1"/>
  <c r="L1001" i="1"/>
  <c r="M1001" i="1" s="1"/>
  <c r="L1003" i="1"/>
  <c r="M1003" i="1" s="1"/>
  <c r="L1013" i="1"/>
  <c r="M1013" i="1" s="1"/>
  <c r="L1014" i="1"/>
  <c r="M1014" i="1" s="1"/>
  <c r="L1016" i="1"/>
  <c r="M1016" i="1" s="1"/>
  <c r="L1020" i="1"/>
  <c r="M1020" i="1" s="1"/>
  <c r="L1024" i="1"/>
  <c r="M1024" i="1" s="1"/>
  <c r="L1023" i="1"/>
  <c r="M1023" i="1" s="1"/>
  <c r="L1025" i="1"/>
  <c r="M1025" i="1" s="1"/>
  <c r="L1028" i="1"/>
  <c r="M1028" i="1" s="1"/>
  <c r="L1032" i="1"/>
  <c r="M1032" i="1" s="1"/>
  <c r="L1031" i="1"/>
  <c r="M1031" i="1" s="1"/>
  <c r="L1036" i="1"/>
  <c r="M1036" i="1" s="1"/>
  <c r="L1035" i="1"/>
  <c r="M1035" i="1" s="1"/>
  <c r="L1039" i="1"/>
  <c r="M1039" i="1" s="1"/>
  <c r="L1038" i="1"/>
  <c r="M1038" i="1" s="1"/>
  <c r="L1042" i="1"/>
  <c r="M1042" i="1" s="1"/>
  <c r="L1041" i="1"/>
  <c r="M1041" i="1" s="1"/>
  <c r="L1050" i="1"/>
  <c r="M1050" i="1" s="1"/>
  <c r="L1049" i="1"/>
  <c r="M1049" i="1" s="1"/>
  <c r="L1048" i="1"/>
  <c r="M1048" i="1" s="1"/>
  <c r="L1052" i="1"/>
  <c r="M1052" i="1" s="1"/>
  <c r="L1060" i="1"/>
  <c r="M1060" i="1" s="1"/>
  <c r="L1068" i="1"/>
  <c r="M1068" i="1" s="1"/>
  <c r="L1065" i="1"/>
  <c r="M1065" i="1" s="1"/>
  <c r="L1064" i="1"/>
  <c r="M1064" i="1" s="1"/>
  <c r="L1067" i="1"/>
  <c r="M1067" i="1" s="1"/>
  <c r="L1070" i="1"/>
  <c r="M1070" i="1" s="1"/>
  <c r="L1074" i="1"/>
  <c r="M1074" i="1" s="1"/>
  <c r="L1080" i="1"/>
  <c r="M1080" i="1" s="1"/>
  <c r="L1079" i="1"/>
  <c r="M1079" i="1" s="1"/>
  <c r="L1083" i="1"/>
  <c r="M1083" i="1" s="1"/>
  <c r="L1088" i="1"/>
  <c r="M1088" i="1" s="1"/>
  <c r="L1087" i="1"/>
  <c r="M1087" i="1" s="1"/>
  <c r="L1086" i="1"/>
  <c r="M1086" i="1" s="1"/>
  <c r="L1091" i="1"/>
  <c r="M1091" i="1" s="1"/>
  <c r="L1089" i="1"/>
  <c r="M1089" i="1" s="1"/>
  <c r="L1093" i="1"/>
  <c r="M1093" i="1" s="1"/>
  <c r="L1090" i="1"/>
  <c r="M1090" i="1" s="1"/>
  <c r="L1092" i="1"/>
  <c r="M1092" i="1" s="1"/>
  <c r="L1097" i="1"/>
  <c r="M1097" i="1" s="1"/>
  <c r="L1094" i="1"/>
  <c r="M1094" i="1" s="1"/>
  <c r="L1095" i="1"/>
  <c r="M1095" i="1" s="1"/>
  <c r="L1096" i="1"/>
  <c r="M1096" i="1" s="1"/>
  <c r="L1099" i="1"/>
  <c r="M1099" i="1" s="1"/>
  <c r="L1104" i="1"/>
  <c r="M1104" i="1" s="1"/>
  <c r="L1110" i="1"/>
  <c r="M1110" i="1" s="1"/>
  <c r="L1107" i="1"/>
  <c r="M1107" i="1" s="1"/>
  <c r="L1116" i="1"/>
  <c r="M1116" i="1" s="1"/>
  <c r="L1120" i="1"/>
  <c r="M1120" i="1" s="1"/>
  <c r="L1128" i="1"/>
  <c r="M1128" i="1" s="1"/>
  <c r="L1127" i="1"/>
  <c r="M1127" i="1" s="1"/>
  <c r="L1126" i="1"/>
  <c r="M1126" i="1" s="1"/>
  <c r="L1125" i="1"/>
  <c r="M1125" i="1" s="1"/>
  <c r="L1130" i="1"/>
  <c r="M1130" i="1" s="1"/>
  <c r="L1134" i="1"/>
  <c r="M1134" i="1" s="1"/>
  <c r="L1133" i="1"/>
  <c r="M1133" i="1" s="1"/>
  <c r="L1142" i="1"/>
  <c r="M1142" i="1" s="1"/>
  <c r="L1148" i="1"/>
  <c r="M1148" i="1" s="1"/>
  <c r="L1146" i="1"/>
  <c r="M1146" i="1" s="1"/>
  <c r="L1150" i="1"/>
  <c r="M1150" i="1" s="1"/>
  <c r="L1154" i="1"/>
  <c r="M1154" i="1" s="1"/>
  <c r="L1153" i="1"/>
  <c r="M1153" i="1" s="1"/>
  <c r="L1158" i="1"/>
  <c r="M1158" i="1" s="1"/>
  <c r="L1162" i="1"/>
  <c r="M1162" i="1" s="1"/>
  <c r="L1161" i="1"/>
  <c r="M1161" i="1" s="1"/>
  <c r="L1173" i="1"/>
  <c r="M1173" i="1" s="1"/>
  <c r="L1177" i="1"/>
  <c r="M1177" i="1" s="1"/>
  <c r="L1167" i="1"/>
  <c r="M1167" i="1" s="1"/>
  <c r="L1169" i="1"/>
  <c r="M1169" i="1" s="1"/>
  <c r="L1176" i="1"/>
  <c r="M1176" i="1" s="1"/>
  <c r="L1180" i="1"/>
  <c r="M1180" i="1" s="1"/>
  <c r="J1187" i="1"/>
  <c r="I1189" i="1"/>
  <c r="L1189" i="1" s="1"/>
  <c r="M1189" i="1" s="1"/>
  <c r="I1188" i="1"/>
  <c r="L1188" i="1" s="1"/>
  <c r="M1188" i="1" s="1"/>
  <c r="I1187" i="1"/>
  <c r="J1190" i="1"/>
  <c r="I1192" i="1"/>
  <c r="L1192" i="1" s="1"/>
  <c r="M1192" i="1" s="1"/>
  <c r="I1191" i="1"/>
  <c r="L1191" i="1" s="1"/>
  <c r="M1191" i="1" s="1"/>
  <c r="I1190" i="1"/>
  <c r="J1193" i="1"/>
  <c r="I1194" i="1"/>
  <c r="L1194" i="1" s="1"/>
  <c r="M1194" i="1" s="1"/>
  <c r="I1193" i="1"/>
  <c r="J1197" i="1"/>
  <c r="J1196" i="1"/>
  <c r="J1195" i="1"/>
  <c r="I1197" i="1"/>
  <c r="I1199" i="1"/>
  <c r="L1199" i="1" s="1"/>
  <c r="M1199" i="1" s="1"/>
  <c r="I1198" i="1"/>
  <c r="L1198" i="1" s="1"/>
  <c r="M1198" i="1" s="1"/>
  <c r="I1196" i="1"/>
  <c r="I1195" i="1"/>
  <c r="J1201" i="1"/>
  <c r="J1200" i="1"/>
  <c r="I1203" i="1"/>
  <c r="L1203" i="1" s="1"/>
  <c r="M1203" i="1" s="1"/>
  <c r="I1202" i="1"/>
  <c r="L1202" i="1" s="1"/>
  <c r="M1202" i="1" s="1"/>
  <c r="I1201" i="1"/>
  <c r="L1201" i="1" s="1"/>
  <c r="M1201" i="1" s="1"/>
  <c r="I1200" i="1"/>
  <c r="L1200" i="1" s="1"/>
  <c r="M1200" i="1" s="1"/>
  <c r="J1206" i="1"/>
  <c r="J1205" i="1"/>
  <c r="J1204" i="1"/>
  <c r="I1206" i="1"/>
  <c r="I1205" i="1"/>
  <c r="I1204" i="1"/>
  <c r="J1210" i="1"/>
  <c r="J1209" i="1"/>
  <c r="J1208" i="1"/>
  <c r="K1207" i="1"/>
  <c r="J1207" i="1"/>
  <c r="I1210" i="1"/>
  <c r="I1209" i="1"/>
  <c r="I1208" i="1"/>
  <c r="I1207" i="1"/>
  <c r="I1214" i="1"/>
  <c r="L1214" i="1" s="1"/>
  <c r="M1214" i="1" s="1"/>
  <c r="J1211" i="1"/>
  <c r="I1213" i="1"/>
  <c r="L1213" i="1" s="1"/>
  <c r="M1213" i="1" s="1"/>
  <c r="I1212" i="1"/>
  <c r="L1212" i="1" s="1"/>
  <c r="M1212" i="1" s="1"/>
  <c r="I1211" i="1"/>
  <c r="J1215" i="1"/>
  <c r="I1215" i="1"/>
  <c r="I1216" i="1"/>
  <c r="L1216" i="1" s="1"/>
  <c r="M1216" i="1" s="1"/>
  <c r="K1217" i="1"/>
  <c r="J1217" i="1"/>
  <c r="I1219" i="1"/>
  <c r="L1219" i="1" s="1"/>
  <c r="M1219" i="1" s="1"/>
  <c r="I1218" i="1"/>
  <c r="L1218" i="1" s="1"/>
  <c r="M1218" i="1" s="1"/>
  <c r="I1217" i="1"/>
  <c r="J1222" i="1"/>
  <c r="J1221" i="1"/>
  <c r="K1220" i="1"/>
  <c r="J1220" i="1"/>
  <c r="I1223" i="1"/>
  <c r="L1223" i="1" s="1"/>
  <c r="M1223" i="1" s="1"/>
  <c r="I1222" i="1"/>
  <c r="I1221" i="1"/>
  <c r="I1220" i="1"/>
  <c r="J1226" i="1"/>
  <c r="J1225" i="1"/>
  <c r="J1224" i="1"/>
  <c r="I1227" i="1"/>
  <c r="I1226" i="1"/>
  <c r="L1226" i="1" s="1"/>
  <c r="M1226" i="1" s="1"/>
  <c r="I1225" i="1"/>
  <c r="I1224" i="1"/>
  <c r="J1231" i="1"/>
  <c r="J1230" i="1"/>
  <c r="J1229" i="1"/>
  <c r="J1228" i="1"/>
  <c r="I1231" i="1"/>
  <c r="L1231" i="1" s="1"/>
  <c r="M1231" i="1" s="1"/>
  <c r="I1230" i="1"/>
  <c r="L1230" i="1" s="1"/>
  <c r="M1230" i="1" s="1"/>
  <c r="I1229" i="1"/>
  <c r="I1228" i="1"/>
  <c r="L1228" i="1" s="1"/>
  <c r="M1228" i="1" s="1"/>
  <c r="I1236" i="1"/>
  <c r="L1236" i="1" s="1"/>
  <c r="M1236" i="1" s="1"/>
  <c r="I1235" i="1"/>
  <c r="L1235" i="1" s="1"/>
  <c r="M1235" i="1" s="1"/>
  <c r="I1234" i="1"/>
  <c r="L1234" i="1" s="1"/>
  <c r="M1234" i="1" s="1"/>
  <c r="J1233" i="1"/>
  <c r="I1233" i="1"/>
  <c r="K1232" i="1"/>
  <c r="J1232" i="1"/>
  <c r="I1232" i="1"/>
  <c r="J1238" i="1"/>
  <c r="K1237" i="1"/>
  <c r="J1237" i="1"/>
  <c r="I1240" i="1"/>
  <c r="L1240" i="1" s="1"/>
  <c r="M1240" i="1" s="1"/>
  <c r="I1239" i="1"/>
  <c r="L1239" i="1" s="1"/>
  <c r="M1239" i="1" s="1"/>
  <c r="I1238" i="1"/>
  <c r="I1237" i="1"/>
  <c r="J1244" i="1"/>
  <c r="K1241" i="1"/>
  <c r="J1241" i="1"/>
  <c r="I1244" i="1"/>
  <c r="I1243" i="1"/>
  <c r="L1243" i="1" s="1"/>
  <c r="M1243" i="1" s="1"/>
  <c r="I1242" i="1"/>
  <c r="L1242" i="1" s="1"/>
  <c r="M1242" i="1" s="1"/>
  <c r="I1241" i="1"/>
  <c r="J1248" i="1"/>
  <c r="K1245" i="1"/>
  <c r="J1245" i="1"/>
  <c r="I1249" i="1"/>
  <c r="L1249" i="1" s="1"/>
  <c r="M1249" i="1" s="1"/>
  <c r="I1248" i="1"/>
  <c r="I1247" i="1"/>
  <c r="L1247" i="1" s="1"/>
  <c r="M1247" i="1" s="1"/>
  <c r="I1246" i="1"/>
  <c r="L1246" i="1" s="1"/>
  <c r="M1246" i="1" s="1"/>
  <c r="I1245" i="1"/>
  <c r="J1251" i="1"/>
  <c r="J1250" i="1"/>
  <c r="I1253" i="1"/>
  <c r="L1253" i="1" s="1"/>
  <c r="M1253" i="1" s="1"/>
  <c r="I1252" i="1"/>
  <c r="L1252" i="1" s="1"/>
  <c r="M1252" i="1" s="1"/>
  <c r="I1251" i="1"/>
  <c r="I1250" i="1"/>
  <c r="I1258" i="1"/>
  <c r="L1258" i="1" s="1"/>
  <c r="M1258" i="1" s="1"/>
  <c r="J1255" i="1"/>
  <c r="J1254" i="1"/>
  <c r="I1257" i="1"/>
  <c r="L1257" i="1" s="1"/>
  <c r="M1257" i="1" s="1"/>
  <c r="I1256" i="1"/>
  <c r="I1255" i="1"/>
  <c r="I1254" i="1"/>
  <c r="L1195" i="1" l="1"/>
  <c r="M1195" i="1" s="1"/>
  <c r="L1190" i="1"/>
  <c r="M1190" i="1" s="1"/>
  <c r="L1187" i="1"/>
  <c r="M1187" i="1" s="1"/>
  <c r="L1193" i="1"/>
  <c r="M1193" i="1" s="1"/>
  <c r="L1206" i="1"/>
  <c r="M1206" i="1" s="1"/>
  <c r="L1197" i="1"/>
  <c r="M1197" i="1" s="1"/>
  <c r="L1196" i="1"/>
  <c r="M1196" i="1" s="1"/>
  <c r="L1211" i="1"/>
  <c r="M1211" i="1" s="1"/>
  <c r="L1205" i="1"/>
  <c r="M1205" i="1" s="1"/>
  <c r="L1204" i="1"/>
  <c r="M1204" i="1" s="1"/>
  <c r="L1209" i="1"/>
  <c r="M1209" i="1" s="1"/>
  <c r="L1210" i="1"/>
  <c r="M1210" i="1" s="1"/>
  <c r="L1208" i="1"/>
  <c r="M1208" i="1" s="1"/>
  <c r="L1207" i="1"/>
  <c r="M1207" i="1" s="1"/>
  <c r="L1215" i="1"/>
  <c r="M1215" i="1" s="1"/>
  <c r="L1238" i="1"/>
  <c r="M1238" i="1" s="1"/>
  <c r="L1217" i="1"/>
  <c r="M1217" i="1" s="1"/>
  <c r="L1222" i="1"/>
  <c r="M1222" i="1" s="1"/>
  <c r="L1221" i="1"/>
  <c r="M1221" i="1" s="1"/>
  <c r="L1220" i="1"/>
  <c r="M1220" i="1" s="1"/>
  <c r="L1227" i="1"/>
  <c r="M1227" i="1" s="1"/>
  <c r="L1225" i="1"/>
  <c r="M1225" i="1" s="1"/>
  <c r="L1224" i="1"/>
  <c r="M1224" i="1" s="1"/>
  <c r="L1229" i="1"/>
  <c r="M1229" i="1" s="1"/>
  <c r="L1233" i="1"/>
  <c r="M1233" i="1" s="1"/>
  <c r="L1232" i="1"/>
  <c r="M1232" i="1" s="1"/>
  <c r="L1237" i="1"/>
  <c r="M1237" i="1" s="1"/>
  <c r="L1244" i="1"/>
  <c r="M1244" i="1" s="1"/>
  <c r="L1241" i="1"/>
  <c r="M1241" i="1" s="1"/>
  <c r="L1248" i="1"/>
  <c r="M1248" i="1" s="1"/>
  <c r="L1245" i="1"/>
  <c r="M1245" i="1" s="1"/>
  <c r="L1250" i="1"/>
  <c r="M1250" i="1" s="1"/>
  <c r="L1251" i="1"/>
  <c r="M1251" i="1" s="1"/>
  <c r="L1256" i="1"/>
  <c r="M1256" i="1" s="1"/>
  <c r="L1255" i="1"/>
  <c r="M1255" i="1" s="1"/>
  <c r="L1254" i="1"/>
  <c r="M1254" i="1" s="1"/>
  <c r="J1262" i="1"/>
  <c r="J1261" i="1"/>
  <c r="J1260" i="1"/>
  <c r="J1259" i="1"/>
  <c r="I1263" i="1"/>
  <c r="L1263" i="1" s="1"/>
  <c r="M1263" i="1" s="1"/>
  <c r="I1262" i="1"/>
  <c r="I1261" i="1"/>
  <c r="I1260" i="1"/>
  <c r="I1259" i="1"/>
  <c r="J1266" i="1"/>
  <c r="J1264" i="1"/>
  <c r="K1264" i="1"/>
  <c r="I1268" i="1"/>
  <c r="L1268" i="1" s="1"/>
  <c r="M1268" i="1" s="1"/>
  <c r="I1267" i="1"/>
  <c r="L1267" i="1" s="1"/>
  <c r="M1267" i="1" s="1"/>
  <c r="I1266" i="1"/>
  <c r="I1265" i="1"/>
  <c r="L1265" i="1" s="1"/>
  <c r="M1265" i="1" s="1"/>
  <c r="I1264" i="1"/>
  <c r="K1269" i="1"/>
  <c r="J1269" i="1"/>
  <c r="I1271" i="1"/>
  <c r="L1271" i="1" s="1"/>
  <c r="M1271" i="1" s="1"/>
  <c r="I1270" i="1"/>
  <c r="L1270" i="1" s="1"/>
  <c r="M1270" i="1" s="1"/>
  <c r="I1269" i="1"/>
  <c r="I1274" i="1"/>
  <c r="L1274" i="1" s="1"/>
  <c r="M1274" i="1" s="1"/>
  <c r="I1273" i="1"/>
  <c r="L1273" i="1" s="1"/>
  <c r="M1273" i="1" s="1"/>
  <c r="I1272" i="1"/>
  <c r="L1272" i="1" s="1"/>
  <c r="M1272" i="1" s="1"/>
  <c r="J1275" i="1"/>
  <c r="I1279" i="1"/>
  <c r="L1279" i="1" s="1"/>
  <c r="M1279" i="1" s="1"/>
  <c r="I1278" i="1"/>
  <c r="L1278" i="1" s="1"/>
  <c r="M1278" i="1" s="1"/>
  <c r="I1277" i="1"/>
  <c r="L1277" i="1" s="1"/>
  <c r="M1277" i="1" s="1"/>
  <c r="I1276" i="1"/>
  <c r="L1276" i="1" s="1"/>
  <c r="M1276" i="1" s="1"/>
  <c r="I1275" i="1"/>
  <c r="J1280" i="1"/>
  <c r="I1284" i="1"/>
  <c r="L1284" i="1" s="1"/>
  <c r="M1284" i="1" s="1"/>
  <c r="I1283" i="1"/>
  <c r="L1283" i="1" s="1"/>
  <c r="M1283" i="1" s="1"/>
  <c r="I1282" i="1"/>
  <c r="L1282" i="1" s="1"/>
  <c r="M1282" i="1" s="1"/>
  <c r="I1281" i="1"/>
  <c r="L1281" i="1" s="1"/>
  <c r="M1281" i="1" s="1"/>
  <c r="I1280" i="1"/>
  <c r="K1285" i="1"/>
  <c r="I1288" i="1"/>
  <c r="L1288" i="1" s="1"/>
  <c r="M1288" i="1" s="1"/>
  <c r="I1287" i="1"/>
  <c r="L1287" i="1" s="1"/>
  <c r="M1287" i="1" s="1"/>
  <c r="I1286" i="1"/>
  <c r="L1286" i="1" s="1"/>
  <c r="M1286" i="1" s="1"/>
  <c r="J1285" i="1"/>
  <c r="I1285" i="1"/>
  <c r="J1289" i="1"/>
  <c r="I1292" i="1"/>
  <c r="L1292" i="1" s="1"/>
  <c r="M1292" i="1" s="1"/>
  <c r="I1291" i="1"/>
  <c r="L1291" i="1" s="1"/>
  <c r="M1291" i="1" s="1"/>
  <c r="I1290" i="1"/>
  <c r="L1290" i="1" s="1"/>
  <c r="M1290" i="1" s="1"/>
  <c r="I1289" i="1"/>
  <c r="I1293" i="1"/>
  <c r="L1293" i="1" s="1"/>
  <c r="M1293" i="1" s="1"/>
  <c r="I1295" i="1"/>
  <c r="K1294" i="1"/>
  <c r="J1294" i="1"/>
  <c r="I1294" i="1"/>
  <c r="J1297" i="1"/>
  <c r="J1296" i="1"/>
  <c r="I1297" i="1"/>
  <c r="K1296" i="1"/>
  <c r="I1296" i="1"/>
  <c r="K1298" i="1"/>
  <c r="J1298" i="1"/>
  <c r="I1299" i="1"/>
  <c r="I1298" i="1"/>
  <c r="J1300" i="1"/>
  <c r="L1304" i="1"/>
  <c r="M1304" i="1" s="1"/>
  <c r="L1303" i="1"/>
  <c r="M1303" i="1" s="1"/>
  <c r="L1302" i="1"/>
  <c r="M1302" i="1" s="1"/>
  <c r="I1300" i="1"/>
  <c r="L1301" i="1"/>
  <c r="M1301" i="1" s="1"/>
  <c r="I1305" i="1"/>
  <c r="J1306" i="1"/>
  <c r="K1306" i="1"/>
  <c r="I1308" i="1"/>
  <c r="L1308" i="1" s="1"/>
  <c r="M1308" i="1" s="1"/>
  <c r="I1307" i="1"/>
  <c r="L1307" i="1" s="1"/>
  <c r="M1307" i="1" s="1"/>
  <c r="I1306" i="1"/>
  <c r="I1309" i="1"/>
  <c r="L1309" i="1" s="1"/>
  <c r="M1309" i="1" s="1"/>
  <c r="I1313" i="1"/>
  <c r="L1313" i="1" s="1"/>
  <c r="M1313" i="1" s="1"/>
  <c r="L1312" i="1"/>
  <c r="M1312" i="1" s="1"/>
  <c r="I1311" i="1"/>
  <c r="L1311" i="1" s="1"/>
  <c r="M1311" i="1" s="1"/>
  <c r="I1310" i="1"/>
  <c r="L1310" i="1" s="1"/>
  <c r="M1310" i="1" s="1"/>
  <c r="I1316" i="1"/>
  <c r="L1316" i="1" s="1"/>
  <c r="M1316" i="1" s="1"/>
  <c r="I1315" i="1"/>
  <c r="I1314" i="1"/>
  <c r="L1314" i="1" s="1"/>
  <c r="M1314" i="1" s="1"/>
  <c r="J1317" i="1"/>
  <c r="I1318" i="1"/>
  <c r="I1317" i="1"/>
  <c r="J1319" i="1"/>
  <c r="I1321" i="1"/>
  <c r="I1320" i="1"/>
  <c r="K1319" i="1"/>
  <c r="I1319" i="1"/>
  <c r="K1322" i="1"/>
  <c r="J1322" i="1"/>
  <c r="L1324" i="1"/>
  <c r="M1324" i="1" s="1"/>
  <c r="I1323" i="1"/>
  <c r="L1323" i="1" s="1"/>
  <c r="M1323" i="1" s="1"/>
  <c r="I1322" i="1"/>
  <c r="J1325" i="1"/>
  <c r="I1328" i="1"/>
  <c r="L1328" i="1" s="1"/>
  <c r="M1328" i="1" s="1"/>
  <c r="I1327" i="1"/>
  <c r="I1326" i="1"/>
  <c r="L1326" i="1" s="1"/>
  <c r="M1326" i="1" s="1"/>
  <c r="I1325" i="1"/>
  <c r="J1329" i="1"/>
  <c r="I1330" i="1"/>
  <c r="L1330" i="1" s="1"/>
  <c r="M1330" i="1" s="1"/>
  <c r="I1329" i="1"/>
  <c r="J1331" i="1"/>
  <c r="I1333" i="1"/>
  <c r="I1332" i="1"/>
  <c r="L1332" i="1" s="1"/>
  <c r="M1332" i="1" s="1"/>
  <c r="I1331" i="1"/>
  <c r="K1335" i="1"/>
  <c r="J1336" i="1"/>
  <c r="J1335" i="1"/>
  <c r="K1334" i="1"/>
  <c r="J1334" i="1"/>
  <c r="I1335" i="1"/>
  <c r="I1336" i="1"/>
  <c r="I1334" i="1"/>
  <c r="I1339" i="1"/>
  <c r="I1338" i="1"/>
  <c r="J1337" i="1"/>
  <c r="I1337" i="1"/>
  <c r="K1340" i="1"/>
  <c r="J1340" i="1"/>
  <c r="I1342" i="1"/>
  <c r="I1341" i="1"/>
  <c r="L1341" i="1" s="1"/>
  <c r="M1341" i="1" s="1"/>
  <c r="I1340" i="1"/>
  <c r="J1343" i="1"/>
  <c r="I1344" i="1"/>
  <c r="J1344" i="1"/>
  <c r="I1345" i="1"/>
  <c r="I1343" i="1"/>
  <c r="J1346" i="1"/>
  <c r="I1347" i="1"/>
  <c r="L1347" i="1" s="1"/>
  <c r="M1347" i="1" s="1"/>
  <c r="I1346" i="1"/>
  <c r="K1348" i="1"/>
  <c r="J1348" i="1"/>
  <c r="I1350" i="1"/>
  <c r="I1348" i="1"/>
  <c r="I1349" i="1"/>
  <c r="J1352" i="1"/>
  <c r="J1351" i="1"/>
  <c r="K1351" i="1"/>
  <c r="I1353" i="1"/>
  <c r="I1352" i="1"/>
  <c r="I1351" i="1"/>
  <c r="I1355" i="1"/>
  <c r="L1355" i="1" s="1"/>
  <c r="M1355" i="1" s="1"/>
  <c r="J1354" i="1"/>
  <c r="L1266" i="1" l="1"/>
  <c r="M1266" i="1" s="1"/>
  <c r="L1261" i="1"/>
  <c r="M1261" i="1" s="1"/>
  <c r="L1262" i="1"/>
  <c r="M1262" i="1" s="1"/>
  <c r="L1260" i="1"/>
  <c r="M1260" i="1" s="1"/>
  <c r="L1259" i="1"/>
  <c r="M1259" i="1" s="1"/>
  <c r="L1264" i="1"/>
  <c r="M1264" i="1" s="1"/>
  <c r="L1269" i="1"/>
  <c r="M1269" i="1" s="1"/>
  <c r="L1275" i="1"/>
  <c r="M1275" i="1" s="1"/>
  <c r="L1280" i="1"/>
  <c r="M1280" i="1" s="1"/>
  <c r="L1285" i="1"/>
  <c r="M1285" i="1" s="1"/>
  <c r="L1289" i="1"/>
  <c r="M1289" i="1" s="1"/>
  <c r="L1295" i="1"/>
  <c r="M1295" i="1" s="1"/>
  <c r="L1294" i="1"/>
  <c r="M1294" i="1" s="1"/>
  <c r="L1297" i="1"/>
  <c r="M1297" i="1" s="1"/>
  <c r="L1296" i="1"/>
  <c r="M1296" i="1" s="1"/>
  <c r="L1298" i="1"/>
  <c r="M1298" i="1" s="1"/>
  <c r="L1299" i="1"/>
  <c r="M1299" i="1" s="1"/>
  <c r="L1300" i="1"/>
  <c r="M1300" i="1" s="1"/>
  <c r="L1305" i="1"/>
  <c r="M1305" i="1" s="1"/>
  <c r="L1306" i="1"/>
  <c r="M1306" i="1" s="1"/>
  <c r="L1315" i="1"/>
  <c r="M1315" i="1" s="1"/>
  <c r="L1317" i="1"/>
  <c r="M1317" i="1" s="1"/>
  <c r="L1318" i="1"/>
  <c r="M1318" i="1" s="1"/>
  <c r="L1319" i="1"/>
  <c r="M1319" i="1" s="1"/>
  <c r="L1320" i="1"/>
  <c r="M1320" i="1" s="1"/>
  <c r="L1321" i="1"/>
  <c r="M1321" i="1" s="1"/>
  <c r="L1322" i="1"/>
  <c r="M1322" i="1" s="1"/>
  <c r="L1327" i="1"/>
  <c r="M1327" i="1" s="1"/>
  <c r="L1325" i="1"/>
  <c r="M1325" i="1" s="1"/>
  <c r="L1329" i="1"/>
  <c r="M1329" i="1" s="1"/>
  <c r="L1333" i="1"/>
  <c r="M1333" i="1" s="1"/>
  <c r="L1331" i="1"/>
  <c r="M1331" i="1" s="1"/>
  <c r="L1335" i="1"/>
  <c r="M1335" i="1" s="1"/>
  <c r="L1336" i="1"/>
  <c r="M1336" i="1" s="1"/>
  <c r="L1334" i="1"/>
  <c r="M1334" i="1" s="1"/>
  <c r="L1339" i="1"/>
  <c r="M1339" i="1" s="1"/>
  <c r="L1338" i="1"/>
  <c r="M1338" i="1" s="1"/>
  <c r="L1337" i="1"/>
  <c r="M1337" i="1" s="1"/>
  <c r="L1342" i="1"/>
  <c r="M1342" i="1" s="1"/>
  <c r="L1340" i="1"/>
  <c r="M1340" i="1" s="1"/>
  <c r="L1348" i="1"/>
  <c r="M1348" i="1" s="1"/>
  <c r="L1345" i="1"/>
  <c r="M1345" i="1" s="1"/>
  <c r="L1343" i="1"/>
  <c r="M1343" i="1" s="1"/>
  <c r="L1344" i="1"/>
  <c r="M1344" i="1" s="1"/>
  <c r="L1346" i="1"/>
  <c r="M1346" i="1" s="1"/>
  <c r="L1350" i="1"/>
  <c r="M1350" i="1" s="1"/>
  <c r="L1349" i="1"/>
  <c r="M1349" i="1" s="1"/>
  <c r="L1353" i="1"/>
  <c r="M1353" i="1" s="1"/>
  <c r="L1352" i="1"/>
  <c r="M1352" i="1" s="1"/>
  <c r="L1351" i="1"/>
  <c r="M1351" i="1" s="1"/>
  <c r="I1354" i="1"/>
  <c r="L1354" i="1" s="1"/>
  <c r="M1354" i="1" s="1"/>
  <c r="I1356" i="1"/>
  <c r="L1356" i="1" s="1"/>
  <c r="M1356" i="1" s="1"/>
  <c r="K1357" i="1"/>
  <c r="J1357" i="1"/>
  <c r="I1357" i="1"/>
  <c r="I1359" i="1"/>
  <c r="I1358" i="1"/>
  <c r="L1358" i="1" s="1"/>
  <c r="M1358" i="1" s="1"/>
  <c r="J1362" i="1"/>
  <c r="K1360" i="1"/>
  <c r="I1362" i="1"/>
  <c r="I1361" i="1"/>
  <c r="L1361" i="1" s="1"/>
  <c r="M1361" i="1" s="1"/>
  <c r="J1360" i="1"/>
  <c r="I1360" i="1"/>
  <c r="J1363" i="1"/>
  <c r="I1365" i="1"/>
  <c r="L1365" i="1" s="1"/>
  <c r="M1365" i="1" s="1"/>
  <c r="I1364" i="1"/>
  <c r="L1364" i="1" s="1"/>
  <c r="M1364" i="1" s="1"/>
  <c r="I1363" i="1"/>
  <c r="I1368" i="1"/>
  <c r="L1368" i="1" s="1"/>
  <c r="M1368" i="1" s="1"/>
  <c r="I1367" i="1"/>
  <c r="L1367" i="1" s="1"/>
  <c r="M1367" i="1" s="1"/>
  <c r="I1366" i="1"/>
  <c r="J1371" i="1"/>
  <c r="J1370" i="1"/>
  <c r="K1369" i="1"/>
  <c r="J1369" i="1"/>
  <c r="I1371" i="1"/>
  <c r="I1370" i="1"/>
  <c r="I1369" i="1"/>
  <c r="I1374" i="1"/>
  <c r="I1373" i="1"/>
  <c r="I1372" i="1"/>
  <c r="J1375" i="1"/>
  <c r="I1376" i="1"/>
  <c r="K1375" i="1"/>
  <c r="I1375" i="1"/>
  <c r="J1377" i="1"/>
  <c r="K1377" i="1"/>
  <c r="I1377" i="1"/>
  <c r="I1380" i="1"/>
  <c r="J1380" i="1"/>
  <c r="J1379" i="1"/>
  <c r="K1379" i="1"/>
  <c r="K1378" i="1"/>
  <c r="I1379" i="1"/>
  <c r="J1378" i="1"/>
  <c r="I1378" i="1"/>
  <c r="I1381" i="1"/>
  <c r="L1381" i="1" s="1"/>
  <c r="M1381" i="1" s="1"/>
  <c r="J1384" i="1"/>
  <c r="K1382" i="1"/>
  <c r="I1384" i="1"/>
  <c r="I1383" i="1"/>
  <c r="J1382" i="1"/>
  <c r="I1382" i="1"/>
  <c r="K1385" i="1"/>
  <c r="J1385" i="1"/>
  <c r="J1386" i="1"/>
  <c r="I1387" i="1"/>
  <c r="L1387" i="1" s="1"/>
  <c r="M1387" i="1" s="1"/>
  <c r="I1385" i="1"/>
  <c r="I1386" i="1"/>
  <c r="I1391" i="1"/>
  <c r="L1391" i="1" s="1"/>
  <c r="M1391" i="1" s="1"/>
  <c r="I1390" i="1"/>
  <c r="I1388" i="1"/>
  <c r="I1389" i="1"/>
  <c r="L1389" i="1" s="1"/>
  <c r="M1389" i="1" s="1"/>
  <c r="J1393" i="1"/>
  <c r="K1392" i="1"/>
  <c r="J1392" i="1"/>
  <c r="I1395" i="1"/>
  <c r="L1395" i="1" s="1"/>
  <c r="M1395" i="1" s="1"/>
  <c r="I1394" i="1"/>
  <c r="L1394" i="1" s="1"/>
  <c r="M1394" i="1" s="1"/>
  <c r="I1393" i="1"/>
  <c r="I1392" i="1"/>
  <c r="I1398" i="1"/>
  <c r="I1397" i="1"/>
  <c r="L1397" i="1" s="1"/>
  <c r="M1397" i="1" s="1"/>
  <c r="I1396" i="1"/>
  <c r="K1401" i="1"/>
  <c r="J1401" i="1"/>
  <c r="J1400" i="1"/>
  <c r="K1399" i="1"/>
  <c r="J1399" i="1"/>
  <c r="I1401" i="1"/>
  <c r="I1402" i="1"/>
  <c r="I1400" i="1"/>
  <c r="I1399" i="1"/>
  <c r="K1404" i="1"/>
  <c r="J1404" i="1"/>
  <c r="I1404" i="1"/>
  <c r="J1403" i="1"/>
  <c r="I1403" i="1"/>
  <c r="K1407" i="1"/>
  <c r="J1407" i="1"/>
  <c r="K1405" i="1"/>
  <c r="J1405" i="1"/>
  <c r="K1406" i="1"/>
  <c r="J1406" i="1"/>
  <c r="I1408" i="1"/>
  <c r="L1408" i="1" s="1"/>
  <c r="M1408" i="1" s="1"/>
  <c r="I1407" i="1"/>
  <c r="I1406" i="1"/>
  <c r="I1405" i="1"/>
  <c r="J1411" i="1"/>
  <c r="J1409" i="1"/>
  <c r="K1410" i="1"/>
  <c r="J1410" i="1"/>
  <c r="I1410" i="1"/>
  <c r="I1412" i="1"/>
  <c r="L1412" i="1" s="1"/>
  <c r="M1412" i="1" s="1"/>
  <c r="I1411" i="1"/>
  <c r="I1414" i="1"/>
  <c r="L1414" i="1" s="1"/>
  <c r="M1414" i="1" s="1"/>
  <c r="I1413" i="1"/>
  <c r="L1413" i="1" s="1"/>
  <c r="M1413" i="1" s="1"/>
  <c r="I1409" i="1"/>
  <c r="I1418" i="1"/>
  <c r="L1418" i="1" s="1"/>
  <c r="M1418" i="1" s="1"/>
  <c r="I1417" i="1"/>
  <c r="L1417" i="1" s="1"/>
  <c r="M1417" i="1" s="1"/>
  <c r="I1416" i="1"/>
  <c r="L1416" i="1" s="1"/>
  <c r="M1416" i="1" s="1"/>
  <c r="I1415" i="1"/>
  <c r="L1415" i="1" s="1"/>
  <c r="M1415" i="1" s="1"/>
  <c r="I1422" i="1"/>
  <c r="L1422" i="1" s="1"/>
  <c r="M1422" i="1" s="1"/>
  <c r="I1421" i="1"/>
  <c r="L1421" i="1" s="1"/>
  <c r="M1421" i="1" s="1"/>
  <c r="I1420" i="1"/>
  <c r="L1420" i="1" s="1"/>
  <c r="M1420" i="1" s="1"/>
  <c r="I1419" i="1"/>
  <c r="L1419" i="1" s="1"/>
  <c r="M1419" i="1" s="1"/>
  <c r="I1425" i="1"/>
  <c r="L1425" i="1" s="1"/>
  <c r="M1425" i="1" s="1"/>
  <c r="I1424" i="1"/>
  <c r="L1424" i="1" s="1"/>
  <c r="M1424" i="1" s="1"/>
  <c r="I1428" i="1"/>
  <c r="I1427" i="1"/>
  <c r="I1426" i="1"/>
  <c r="I1423" i="1"/>
  <c r="L1423" i="1" s="1"/>
  <c r="M1423" i="1" s="1"/>
  <c r="I1433" i="1"/>
  <c r="L1433" i="1" s="1"/>
  <c r="M1433" i="1" s="1"/>
  <c r="K1429" i="1"/>
  <c r="J1429" i="1"/>
  <c r="K1430" i="1"/>
  <c r="J1430" i="1"/>
  <c r="I1432" i="1"/>
  <c r="I1431" i="1"/>
  <c r="I1429" i="1"/>
  <c r="I1430" i="1"/>
  <c r="J1436" i="1"/>
  <c r="K1434" i="1"/>
  <c r="J1434" i="1"/>
  <c r="I1437" i="1"/>
  <c r="I1436" i="1"/>
  <c r="I1435" i="1"/>
  <c r="I1434" i="1"/>
  <c r="K1438" i="1"/>
  <c r="J1438" i="1"/>
  <c r="I1440" i="1"/>
  <c r="L1440" i="1" s="1"/>
  <c r="M1440" i="1" s="1"/>
  <c r="I1439" i="1"/>
  <c r="L1439" i="1" s="1"/>
  <c r="M1439" i="1" s="1"/>
  <c r="I1438" i="1"/>
  <c r="K1442" i="1"/>
  <c r="J1442" i="1"/>
  <c r="I1444" i="1"/>
  <c r="I1443" i="1"/>
  <c r="I1442" i="1"/>
  <c r="I1441" i="1"/>
  <c r="L1441" i="1" s="1"/>
  <c r="M1441" i="1" s="1"/>
  <c r="K1445" i="1"/>
  <c r="J1445" i="1"/>
  <c r="I1447" i="1"/>
  <c r="I1446" i="1"/>
  <c r="L1446" i="1" s="1"/>
  <c r="M1446" i="1" s="1"/>
  <c r="I1445" i="1"/>
  <c r="J1449" i="1"/>
  <c r="K1450" i="1"/>
  <c r="J1450" i="1"/>
  <c r="K1448" i="1"/>
  <c r="J1448" i="1"/>
  <c r="I1450" i="1"/>
  <c r="I1451" i="1"/>
  <c r="I1449" i="1"/>
  <c r="I1448" i="1"/>
  <c r="K1452" i="1"/>
  <c r="J1452" i="1"/>
  <c r="I1452" i="1"/>
  <c r="I1453" i="1"/>
  <c r="L1453" i="1" s="1"/>
  <c r="M1453" i="1" s="1"/>
  <c r="I1454" i="1"/>
  <c r="L1371" i="1" l="1"/>
  <c r="M1371" i="1" s="1"/>
  <c r="L1357" i="1"/>
  <c r="M1357" i="1" s="1"/>
  <c r="L1359" i="1"/>
  <c r="M1359" i="1" s="1"/>
  <c r="L1362" i="1"/>
  <c r="M1362" i="1" s="1"/>
  <c r="L1360" i="1"/>
  <c r="M1360" i="1" s="1"/>
  <c r="L1363" i="1"/>
  <c r="M1363" i="1" s="1"/>
  <c r="L1366" i="1"/>
  <c r="M1366" i="1" s="1"/>
  <c r="L1370" i="1"/>
  <c r="M1370" i="1" s="1"/>
  <c r="L1369" i="1"/>
  <c r="M1369" i="1" s="1"/>
  <c r="L1374" i="1"/>
  <c r="M1374" i="1" s="1"/>
  <c r="L1373" i="1"/>
  <c r="M1373" i="1" s="1"/>
  <c r="L1372" i="1"/>
  <c r="M1372" i="1" s="1"/>
  <c r="L1376" i="1"/>
  <c r="M1376" i="1" s="1"/>
  <c r="L1375" i="1"/>
  <c r="M1375" i="1" s="1"/>
  <c r="L1377" i="1"/>
  <c r="M1377" i="1" s="1"/>
  <c r="L1380" i="1"/>
  <c r="M1380" i="1" s="1"/>
  <c r="L1379" i="1"/>
  <c r="M1379" i="1" s="1"/>
  <c r="L1378" i="1"/>
  <c r="M1378" i="1" s="1"/>
  <c r="L1384" i="1"/>
  <c r="M1384" i="1" s="1"/>
  <c r="L1383" i="1"/>
  <c r="M1383" i="1" s="1"/>
  <c r="L1382" i="1"/>
  <c r="M1382" i="1" s="1"/>
  <c r="L1385" i="1"/>
  <c r="M1385" i="1" s="1"/>
  <c r="L1386" i="1"/>
  <c r="M1386" i="1" s="1"/>
  <c r="L1390" i="1"/>
  <c r="M1390" i="1" s="1"/>
  <c r="L1388" i="1"/>
  <c r="M1388" i="1" s="1"/>
  <c r="L1393" i="1"/>
  <c r="M1393" i="1" s="1"/>
  <c r="L1392" i="1"/>
  <c r="M1392" i="1" s="1"/>
  <c r="L1398" i="1"/>
  <c r="M1398" i="1" s="1"/>
  <c r="L1396" i="1"/>
  <c r="M1396" i="1" s="1"/>
  <c r="L1400" i="1"/>
  <c r="M1400" i="1" s="1"/>
  <c r="L1401" i="1"/>
  <c r="M1401" i="1" s="1"/>
  <c r="L1402" i="1"/>
  <c r="M1402" i="1" s="1"/>
  <c r="L1399" i="1"/>
  <c r="M1399" i="1" s="1"/>
  <c r="L1404" i="1"/>
  <c r="M1404" i="1" s="1"/>
  <c r="L1403" i="1"/>
  <c r="M1403" i="1" s="1"/>
  <c r="L1407" i="1"/>
  <c r="M1407" i="1" s="1"/>
  <c r="L1405" i="1"/>
  <c r="M1405" i="1" s="1"/>
  <c r="L1406" i="1"/>
  <c r="M1406" i="1" s="1"/>
  <c r="L1411" i="1"/>
  <c r="M1411" i="1" s="1"/>
  <c r="L1410" i="1"/>
  <c r="M1410" i="1" s="1"/>
  <c r="L1409" i="1"/>
  <c r="M1409" i="1" s="1"/>
  <c r="L1426" i="1"/>
  <c r="M1426" i="1" s="1"/>
  <c r="L1427" i="1"/>
  <c r="M1427" i="1" s="1"/>
  <c r="L1428" i="1"/>
  <c r="M1428" i="1" s="1"/>
  <c r="L1449" i="1"/>
  <c r="M1449" i="1" s="1"/>
  <c r="L1432" i="1"/>
  <c r="M1432" i="1" s="1"/>
  <c r="L1431" i="1"/>
  <c r="M1431" i="1" s="1"/>
  <c r="L1429" i="1"/>
  <c r="M1429" i="1" s="1"/>
  <c r="L1430" i="1"/>
  <c r="M1430" i="1" s="1"/>
  <c r="L1436" i="1"/>
  <c r="M1436" i="1" s="1"/>
  <c r="L1437" i="1"/>
  <c r="M1437" i="1" s="1"/>
  <c r="L1435" i="1"/>
  <c r="M1435" i="1" s="1"/>
  <c r="L1434" i="1"/>
  <c r="M1434" i="1" s="1"/>
  <c r="L1438" i="1"/>
  <c r="M1438" i="1" s="1"/>
  <c r="L1444" i="1"/>
  <c r="M1444" i="1" s="1"/>
  <c r="L1443" i="1"/>
  <c r="M1443" i="1" s="1"/>
  <c r="L1442" i="1"/>
  <c r="M1442" i="1" s="1"/>
  <c r="L1448" i="1"/>
  <c r="M1448" i="1" s="1"/>
  <c r="L1447" i="1"/>
  <c r="M1447" i="1" s="1"/>
  <c r="L1445" i="1"/>
  <c r="M1445" i="1" s="1"/>
  <c r="L1450" i="1"/>
  <c r="M1450" i="1" s="1"/>
  <c r="L1451" i="1"/>
  <c r="M1451" i="1" s="1"/>
  <c r="L1454" i="1"/>
  <c r="M1454" i="1" s="1"/>
  <c r="L1452" i="1"/>
  <c r="M1452" i="1" s="1"/>
  <c r="K1457" i="1" l="1"/>
  <c r="J1457" i="1"/>
  <c r="K1455" i="1"/>
  <c r="I1457" i="1"/>
  <c r="I1456" i="1"/>
  <c r="L1456" i="1" s="1"/>
  <c r="M1456" i="1" s="1"/>
  <c r="J1455" i="1"/>
  <c r="I1455" i="1"/>
  <c r="J1459" i="1"/>
  <c r="J1460" i="1"/>
  <c r="K1458" i="1"/>
  <c r="J1458" i="1"/>
  <c r="I1461" i="1"/>
  <c r="L1461" i="1" s="1"/>
  <c r="M1461" i="1" s="1"/>
  <c r="I1460" i="1"/>
  <c r="I1459" i="1"/>
  <c r="I1458" i="1"/>
  <c r="K1462" i="1"/>
  <c r="J1462" i="1"/>
  <c r="J1463" i="1"/>
  <c r="I1464" i="1"/>
  <c r="I1463" i="1"/>
  <c r="I1462" i="1"/>
  <c r="J1467" i="1"/>
  <c r="J1465" i="1"/>
  <c r="K1465" i="1"/>
  <c r="I1467" i="1"/>
  <c r="I1466" i="1"/>
  <c r="L1466" i="1" s="1"/>
  <c r="M1466" i="1" s="1"/>
  <c r="I1465" i="1"/>
  <c r="J1470" i="1"/>
  <c r="K1468" i="1"/>
  <c r="J1468" i="1"/>
  <c r="I1470" i="1"/>
  <c r="I1469" i="1"/>
  <c r="L1469" i="1" s="1"/>
  <c r="M1469" i="1" s="1"/>
  <c r="I1468" i="1"/>
  <c r="I1473" i="1"/>
  <c r="L1473" i="1" s="1"/>
  <c r="M1473" i="1" s="1"/>
  <c r="J1471" i="1"/>
  <c r="I1471" i="1"/>
  <c r="K1472" i="1"/>
  <c r="J1472" i="1"/>
  <c r="I1474" i="1"/>
  <c r="L1474" i="1" s="1"/>
  <c r="M1474" i="1" s="1"/>
  <c r="I1472" i="1"/>
  <c r="K1475" i="1"/>
  <c r="J1475" i="1"/>
  <c r="I1477" i="1"/>
  <c r="L1477" i="1" s="1"/>
  <c r="M1477" i="1" s="1"/>
  <c r="I1476" i="1"/>
  <c r="L1476" i="1" s="1"/>
  <c r="M1476" i="1" s="1"/>
  <c r="I1475" i="1"/>
  <c r="L1457" i="1" l="1"/>
  <c r="M1457" i="1" s="1"/>
  <c r="L1455" i="1"/>
  <c r="M1455" i="1" s="1"/>
  <c r="L1460" i="1"/>
  <c r="M1460" i="1" s="1"/>
  <c r="L1459" i="1"/>
  <c r="M1459" i="1" s="1"/>
  <c r="L1458" i="1"/>
  <c r="M1458" i="1" s="1"/>
  <c r="L1468" i="1"/>
  <c r="M1468" i="1" s="1"/>
  <c r="L1462" i="1"/>
  <c r="M1462" i="1" s="1"/>
  <c r="L1463" i="1"/>
  <c r="M1463" i="1" s="1"/>
  <c r="L1464" i="1"/>
  <c r="M1464" i="1" s="1"/>
  <c r="L1467" i="1"/>
  <c r="M1467" i="1" s="1"/>
  <c r="L1465" i="1"/>
  <c r="M1465" i="1" s="1"/>
  <c r="L1470" i="1"/>
  <c r="M1470" i="1" s="1"/>
  <c r="L1472" i="1"/>
  <c r="M1472" i="1" s="1"/>
  <c r="L1471" i="1"/>
  <c r="M1471" i="1" s="1"/>
  <c r="L1475" i="1"/>
  <c r="M1475" i="1" s="1"/>
  <c r="I1478" i="1"/>
  <c r="L1478" i="1" s="1"/>
  <c r="M1478" i="1" s="1"/>
  <c r="I1481" i="1"/>
  <c r="L1481" i="1" s="1"/>
  <c r="M1481" i="1" s="1"/>
  <c r="I1480" i="1"/>
  <c r="L1480" i="1" s="1"/>
  <c r="M1480" i="1" s="1"/>
  <c r="I1479" i="1"/>
  <c r="L1479" i="1" s="1"/>
  <c r="M1479" i="1" s="1"/>
  <c r="I1484" i="1"/>
  <c r="I1482" i="1"/>
  <c r="K1486" i="1"/>
  <c r="J1486" i="1"/>
  <c r="I1489" i="1"/>
  <c r="L1489" i="1" s="1"/>
  <c r="M1489" i="1" s="1"/>
  <c r="I1488" i="1"/>
  <c r="L1488" i="1" s="1"/>
  <c r="M1488" i="1" s="1"/>
  <c r="I1487" i="1"/>
  <c r="L1487" i="1" s="1"/>
  <c r="M1487" i="1" s="1"/>
  <c r="I1486" i="1"/>
  <c r="J1492" i="1"/>
  <c r="I1492" i="1"/>
  <c r="I1491" i="1"/>
  <c r="L1491" i="1" s="1"/>
  <c r="M1491" i="1" s="1"/>
  <c r="I1490" i="1"/>
  <c r="L1490" i="1" s="1"/>
  <c r="M1490" i="1" s="1"/>
  <c r="L1494" i="1"/>
  <c r="M1494" i="1" s="1"/>
  <c r="J1493" i="1"/>
  <c r="I1495" i="1"/>
  <c r="L1495" i="1" s="1"/>
  <c r="M1495" i="1" s="1"/>
  <c r="I1493" i="1"/>
  <c r="J1496" i="1"/>
  <c r="I1496" i="1"/>
  <c r="L1498" i="1"/>
  <c r="M1498" i="1" s="1"/>
  <c r="I1497" i="1"/>
  <c r="L1497" i="1" s="1"/>
  <c r="M1497" i="1" s="1"/>
  <c r="J1502" i="1"/>
  <c r="J1500" i="1"/>
  <c r="I1499" i="1"/>
  <c r="L1499" i="1" s="1"/>
  <c r="M1499" i="1" s="1"/>
  <c r="I1500" i="1"/>
  <c r="I1501" i="1"/>
  <c r="L1501" i="1" s="1"/>
  <c r="M1501" i="1" s="1"/>
  <c r="I1502" i="1"/>
  <c r="I1505" i="1"/>
  <c r="L1505" i="1" s="1"/>
  <c r="M1505" i="1" s="1"/>
  <c r="I1504" i="1"/>
  <c r="L1504" i="1" s="1"/>
  <c r="M1504" i="1" s="1"/>
  <c r="I1503" i="1"/>
  <c r="L1503" i="1" s="1"/>
  <c r="M1503" i="1" s="1"/>
  <c r="K1507" i="1"/>
  <c r="I1506" i="1"/>
  <c r="J1507" i="1"/>
  <c r="I1507" i="1"/>
  <c r="I1510" i="1"/>
  <c r="L1510" i="1" s="1"/>
  <c r="M1510" i="1" s="1"/>
  <c r="I1509" i="1"/>
  <c r="L1509" i="1" s="1"/>
  <c r="M1509" i="1" s="1"/>
  <c r="I1508" i="1"/>
  <c r="L1508" i="1" s="1"/>
  <c r="M1508" i="1" s="1"/>
  <c r="M1511" i="1"/>
  <c r="I1511" i="1"/>
  <c r="I1513" i="1"/>
  <c r="I1512" i="1"/>
  <c r="L1512" i="1" s="1"/>
  <c r="K1514" i="1"/>
  <c r="I1514" i="1"/>
  <c r="K1518" i="1"/>
  <c r="I1518" i="1"/>
  <c r="K1517" i="1"/>
  <c r="I1517" i="1"/>
  <c r="K1516" i="1"/>
  <c r="I1516" i="1"/>
  <c r="K1515" i="1"/>
  <c r="L1500" i="1" l="1"/>
  <c r="M1500" i="1" s="1"/>
  <c r="L1486" i="1"/>
  <c r="M1486" i="1" s="1"/>
  <c r="L1482" i="1"/>
  <c r="M1482" i="1" s="1"/>
  <c r="L1483" i="1"/>
  <c r="M1483" i="1" s="1"/>
  <c r="L1484" i="1"/>
  <c r="M1484" i="1" s="1"/>
  <c r="L1485" i="1"/>
  <c r="M1485" i="1" s="1"/>
  <c r="L1492" i="1"/>
  <c r="M1492" i="1" s="1"/>
  <c r="L1507" i="1"/>
  <c r="M1507" i="1" s="1"/>
  <c r="L1493" i="1"/>
  <c r="M1493" i="1" s="1"/>
  <c r="L1496" i="1"/>
  <c r="M1496" i="1" s="1"/>
  <c r="L1502" i="1"/>
  <c r="M1502" i="1" s="1"/>
  <c r="L1517" i="1"/>
  <c r="M1517" i="1" s="1"/>
  <c r="L1514" i="1"/>
  <c r="M1514" i="1" s="1"/>
  <c r="L1506" i="1"/>
  <c r="M1506" i="1" s="1"/>
  <c r="L1516" i="1"/>
  <c r="M1516" i="1" s="1"/>
  <c r="L1518" i="1"/>
  <c r="M1518" i="1" s="1"/>
  <c r="M1512" i="1"/>
  <c r="M1513" i="1"/>
  <c r="L1515" i="1"/>
  <c r="M1515" i="1" s="1"/>
  <c r="M1519" i="1" l="1"/>
  <c r="K1519" i="1"/>
  <c r="J1519" i="1"/>
  <c r="M1520" i="1"/>
  <c r="J1520" i="1"/>
  <c r="K1520" i="1"/>
  <c r="I1523" i="1"/>
  <c r="L1523" i="1" s="1"/>
  <c r="M1523" i="1" s="1"/>
  <c r="I1522" i="1"/>
  <c r="L1522" i="1" s="1"/>
  <c r="M1522" i="1" s="1"/>
  <c r="I1521" i="1"/>
  <c r="L1521" i="1" s="1"/>
  <c r="M1521" i="1" s="1"/>
  <c r="I1520" i="1"/>
  <c r="I1519" i="1"/>
  <c r="I1528" i="1"/>
  <c r="L1528" i="1" s="1"/>
  <c r="M1528" i="1" s="1"/>
  <c r="I1527" i="1"/>
  <c r="L1527" i="1" s="1"/>
  <c r="M1527" i="1" s="1"/>
  <c r="I1526" i="1"/>
  <c r="L1526" i="1" s="1"/>
  <c r="M1526" i="1" s="1"/>
  <c r="I1525" i="1"/>
  <c r="L1525" i="1" s="1"/>
  <c r="M1525" i="1" s="1"/>
  <c r="I1524" i="1"/>
  <c r="L1524" i="1" s="1"/>
  <c r="M1524" i="1" s="1"/>
  <c r="I1537" i="1"/>
  <c r="L1537" i="1" s="1"/>
  <c r="M1537" i="1" s="1"/>
  <c r="I1536" i="1"/>
  <c r="L1536" i="1" s="1"/>
  <c r="M1536" i="1" s="1"/>
  <c r="I1535" i="1"/>
  <c r="L1535" i="1" s="1"/>
  <c r="M1535" i="1" s="1"/>
  <c r="I1534" i="1"/>
  <c r="L1534" i="1" s="1"/>
  <c r="M1534" i="1" s="1"/>
  <c r="I1533" i="1"/>
  <c r="L1533" i="1" s="1"/>
  <c r="M1533" i="1" s="1"/>
  <c r="I1532" i="1"/>
  <c r="M1532" i="1" s="1"/>
  <c r="I1531" i="1"/>
  <c r="L1531" i="1" s="1"/>
  <c r="M1531" i="1" s="1"/>
  <c r="I1530" i="1"/>
  <c r="L1530" i="1" s="1"/>
  <c r="M1530" i="1" s="1"/>
  <c r="I1529" i="1"/>
  <c r="L1529" i="1" s="1"/>
  <c r="M1529" i="1" s="1"/>
  <c r="I1538" i="1"/>
  <c r="L1538" i="1" s="1"/>
  <c r="M1538" i="1" s="1"/>
  <c r="I1539" i="1"/>
  <c r="L1539" i="1" s="1"/>
  <c r="M1539" i="1" s="1"/>
  <c r="I1540" i="1"/>
  <c r="L1540" i="1" s="1"/>
  <c r="M1540" i="1" s="1"/>
  <c r="I1541" i="1"/>
  <c r="L1541" i="1" s="1"/>
  <c r="M1541" i="1" s="1"/>
  <c r="I1547" i="1"/>
  <c r="L1547" i="1" s="1"/>
  <c r="M1547" i="1" s="1"/>
  <c r="I1542" i="1"/>
  <c r="L1542" i="1" s="1"/>
  <c r="M1542" i="1" s="1"/>
  <c r="I1543" i="1"/>
  <c r="L1543" i="1" s="1"/>
  <c r="M1543" i="1" s="1"/>
  <c r="I1544" i="1"/>
  <c r="L1544" i="1" s="1"/>
  <c r="M1544" i="1" s="1"/>
  <c r="I1545" i="1"/>
  <c r="L1545" i="1" s="1"/>
  <c r="M1545" i="1" s="1"/>
  <c r="I1546" i="1"/>
  <c r="L1546" i="1" s="1"/>
  <c r="M1546" i="1" s="1"/>
  <c r="J1559" i="1"/>
  <c r="J1549" i="1"/>
  <c r="J1550" i="1"/>
  <c r="I1548" i="1"/>
  <c r="L1548" i="1" s="1"/>
  <c r="M1548" i="1" s="1"/>
  <c r="I1549" i="1"/>
  <c r="I1550" i="1"/>
  <c r="I1551" i="1"/>
  <c r="L1551" i="1" s="1"/>
  <c r="M1551" i="1" s="1"/>
  <c r="I1552" i="1"/>
  <c r="L1552" i="1" s="1"/>
  <c r="M1552" i="1" s="1"/>
  <c r="I1553" i="1"/>
  <c r="L1553" i="1" s="1"/>
  <c r="M1553" i="1" s="1"/>
  <c r="I1554" i="1"/>
  <c r="L1554" i="1" s="1"/>
  <c r="M1554" i="1" s="1"/>
  <c r="I1555" i="1"/>
  <c r="L1555" i="1" s="1"/>
  <c r="M1555" i="1" s="1"/>
  <c r="I1556" i="1"/>
  <c r="I1557" i="1"/>
  <c r="I1558" i="1"/>
  <c r="I1559" i="1"/>
  <c r="I1560" i="1"/>
  <c r="J1561" i="1"/>
  <c r="I1561" i="1"/>
  <c r="I1562" i="1"/>
  <c r="L1562" i="1" s="1"/>
  <c r="M1562" i="1" s="1"/>
  <c r="I1575" i="1"/>
  <c r="L1575" i="1" s="1"/>
  <c r="M1575" i="1" s="1"/>
  <c r="N1575" i="1" s="1"/>
  <c r="I1569" i="1"/>
  <c r="L1569" i="1" s="1"/>
  <c r="M1569" i="1" s="1"/>
  <c r="I1563" i="1"/>
  <c r="L1563" i="1" s="1"/>
  <c r="M1563" i="1" s="1"/>
  <c r="I1564" i="1"/>
  <c r="L1564" i="1" s="1"/>
  <c r="M1564" i="1" s="1"/>
  <c r="I1565" i="1"/>
  <c r="L1565" i="1" s="1"/>
  <c r="M1565" i="1" s="1"/>
  <c r="I1566" i="1"/>
  <c r="L1566" i="1" s="1"/>
  <c r="M1566" i="1" s="1"/>
  <c r="I1567" i="1"/>
  <c r="L1567" i="1" s="1"/>
  <c r="M1567" i="1" s="1"/>
  <c r="L1568" i="1"/>
  <c r="M1568" i="1" s="1"/>
  <c r="I1571" i="1"/>
  <c r="L1571" i="1" s="1"/>
  <c r="M1571" i="1" s="1"/>
  <c r="I1570" i="1"/>
  <c r="L1570" i="1" s="1"/>
  <c r="M1570" i="1" s="1"/>
  <c r="I1573" i="1"/>
  <c r="L1573" i="1" s="1"/>
  <c r="M1573" i="1" s="1"/>
  <c r="I1572" i="1"/>
  <c r="L1572" i="1" s="1"/>
  <c r="M1572" i="1" s="1"/>
  <c r="I1574" i="1"/>
  <c r="L1574" i="1" s="1"/>
  <c r="M1574" i="1" s="1"/>
  <c r="I1576" i="1"/>
  <c r="L1576" i="1" s="1"/>
  <c r="M1576" i="1" s="1"/>
  <c r="I1577" i="1"/>
  <c r="L1577" i="1" s="1"/>
  <c r="M1577" i="1" s="1"/>
  <c r="I1578" i="1"/>
  <c r="J1579" i="1"/>
  <c r="I1579" i="1"/>
  <c r="J1580" i="1"/>
  <c r="I1580" i="1"/>
  <c r="J1583" i="1"/>
  <c r="J1581" i="1"/>
  <c r="I1581" i="1"/>
  <c r="I1582" i="1"/>
  <c r="L1582" i="1" s="1"/>
  <c r="M1582" i="1" s="1"/>
  <c r="I1583" i="1"/>
  <c r="I1584" i="1"/>
  <c r="L1584" i="1" s="1"/>
  <c r="M1584" i="1" s="1"/>
  <c r="I1585" i="1"/>
  <c r="L1585" i="1" s="1"/>
  <c r="M1585" i="1" s="1"/>
  <c r="I1586" i="1"/>
  <c r="L1586" i="1" s="1"/>
  <c r="M1586" i="1" s="1"/>
  <c r="I1588" i="1"/>
  <c r="I1587" i="1"/>
  <c r="I1589" i="1"/>
  <c r="I1590" i="1"/>
  <c r="I1591" i="1"/>
  <c r="I1593" i="1"/>
  <c r="J1592" i="1"/>
  <c r="I1592" i="1"/>
  <c r="J1594" i="1"/>
  <c r="I1594" i="1"/>
  <c r="J1595" i="1"/>
  <c r="I1595" i="1"/>
  <c r="J1596" i="1"/>
  <c r="I1596" i="1"/>
  <c r="J1597" i="1"/>
  <c r="L1597" i="1" s="1"/>
  <c r="M1597" i="1" s="1"/>
  <c r="J1598" i="1"/>
  <c r="I1598" i="1"/>
  <c r="I1599" i="1"/>
  <c r="L1599" i="1" s="1"/>
  <c r="M1599" i="1" s="1"/>
  <c r="I1600" i="1"/>
  <c r="L1600" i="1" s="1"/>
  <c r="M1600" i="1" s="1"/>
  <c r="I1601" i="1"/>
  <c r="L1601" i="1" s="1"/>
  <c r="M1601" i="1" s="1"/>
  <c r="I1604" i="1"/>
  <c r="L1604" i="1" s="1"/>
  <c r="M1604" i="1" s="1"/>
  <c r="I1602" i="1"/>
  <c r="L1602" i="1" s="1"/>
  <c r="M1602" i="1" s="1"/>
  <c r="I1603" i="1"/>
  <c r="L1603" i="1" s="1"/>
  <c r="M1603" i="1" s="1"/>
  <c r="J1606" i="1"/>
  <c r="I1606" i="1"/>
  <c r="I1605" i="1"/>
  <c r="L1605" i="1" s="1"/>
  <c r="M1605" i="1" s="1"/>
  <c r="I1607" i="1"/>
  <c r="L1607" i="1" s="1"/>
  <c r="M1607" i="1" s="1"/>
  <c r="I1608" i="1"/>
  <c r="L1608" i="1" s="1"/>
  <c r="M1608" i="1" s="1"/>
  <c r="I1609" i="1"/>
  <c r="L1609" i="1" s="1"/>
  <c r="M1609" i="1" s="1"/>
  <c r="L1610" i="1"/>
  <c r="M1610" i="1" s="1"/>
  <c r="I1611" i="1"/>
  <c r="L1611" i="1" s="1"/>
  <c r="M1611" i="1" s="1"/>
  <c r="I1612" i="1"/>
  <c r="L1612" i="1" s="1"/>
  <c r="M1612" i="1" s="1"/>
  <c r="I1614" i="1"/>
  <c r="L1614" i="1" s="1"/>
  <c r="M1614" i="1" s="1"/>
  <c r="I1613" i="1"/>
  <c r="L1613" i="1" s="1"/>
  <c r="M1613" i="1" s="1"/>
  <c r="I1615" i="1"/>
  <c r="L1615" i="1" s="1"/>
  <c r="M1615" i="1" s="1"/>
  <c r="I1616" i="1"/>
  <c r="I1617" i="1"/>
  <c r="I1618" i="1"/>
  <c r="I1619" i="1"/>
  <c r="L1619" i="1" s="1"/>
  <c r="M1619" i="1" s="1"/>
  <c r="J1620" i="1"/>
  <c r="I1620" i="1"/>
  <c r="J1621" i="1"/>
  <c r="I1621" i="1"/>
  <c r="J1622" i="1"/>
  <c r="I1622" i="1"/>
  <c r="J1623" i="1"/>
  <c r="I1623" i="1"/>
  <c r="J1624" i="1"/>
  <c r="I1624" i="1"/>
  <c r="I1625" i="1"/>
  <c r="J1626" i="1"/>
  <c r="I1626" i="1"/>
  <c r="J1627" i="1"/>
  <c r="I1627" i="1"/>
  <c r="I1628" i="1"/>
  <c r="J1629" i="1"/>
  <c r="I1629" i="1"/>
  <c r="J1630" i="1"/>
  <c r="I1630" i="1"/>
  <c r="J1631" i="1"/>
  <c r="I1631" i="1"/>
  <c r="L1669" i="1"/>
  <c r="M1669" i="1" s="1"/>
  <c r="I1632" i="1"/>
  <c r="L1632" i="1" s="1"/>
  <c r="M1632" i="1" s="1"/>
  <c r="I1656" i="1"/>
  <c r="L1656" i="1" s="1"/>
  <c r="M1656" i="1" s="1"/>
  <c r="I1657" i="1"/>
  <c r="I1649" i="1"/>
  <c r="I1650" i="1"/>
  <c r="L1650" i="1" s="1"/>
  <c r="M1650" i="1" s="1"/>
  <c r="I1651" i="1"/>
  <c r="I1652" i="1"/>
  <c r="I1653" i="1"/>
  <c r="I1645" i="1"/>
  <c r="I1647" i="1"/>
  <c r="L1647" i="1" s="1"/>
  <c r="M1647" i="1" s="1"/>
  <c r="I1646" i="1"/>
  <c r="I1648" i="1"/>
  <c r="L1648" i="1" s="1"/>
  <c r="M1648" i="1" s="1"/>
  <c r="I1643" i="1"/>
  <c r="I1644" i="1"/>
  <c r="L1644" i="1" s="1"/>
  <c r="M1644" i="1" s="1"/>
  <c r="I1642" i="1"/>
  <c r="I1641" i="1"/>
  <c r="L1641" i="1" s="1"/>
  <c r="M1641" i="1" s="1"/>
  <c r="I1640" i="1"/>
  <c r="I1634" i="1"/>
  <c r="L1634" i="1" s="1"/>
  <c r="M1634" i="1" s="1"/>
  <c r="I1633" i="1"/>
  <c r="L1633" i="1" s="1"/>
  <c r="M1633" i="1" s="1"/>
  <c r="I1635" i="1"/>
  <c r="I1636" i="1"/>
  <c r="L1636" i="1" s="1"/>
  <c r="M1636" i="1" s="1"/>
  <c r="I1637" i="1"/>
  <c r="L1637" i="1" s="1"/>
  <c r="M1637" i="1" s="1"/>
  <c r="I1638" i="1"/>
  <c r="I1639" i="1"/>
  <c r="L1639" i="1" s="1"/>
  <c r="M1639" i="1" s="1"/>
  <c r="J1635" i="1"/>
  <c r="J1638" i="1"/>
  <c r="J1681" i="1"/>
  <c r="J1679" i="1"/>
  <c r="J1678" i="1"/>
  <c r="J1677" i="1"/>
  <c r="J1676" i="1"/>
  <c r="J1671" i="1"/>
  <c r="J1667" i="1"/>
  <c r="J1665" i="1"/>
  <c r="J1663" i="1"/>
  <c r="J1661" i="1"/>
  <c r="J1660" i="1"/>
  <c r="J1659" i="1"/>
  <c r="J1657" i="1"/>
  <c r="J1654" i="1"/>
  <c r="J1653" i="1"/>
  <c r="J1652" i="1"/>
  <c r="J1651" i="1"/>
  <c r="J1649" i="1"/>
  <c r="J1646" i="1"/>
  <c r="J1645" i="1"/>
  <c r="J1640" i="1"/>
  <c r="J1642" i="1"/>
  <c r="J1643" i="1"/>
  <c r="J1832" i="1"/>
  <c r="J1836" i="1"/>
  <c r="J1723" i="1"/>
  <c r="J1726" i="1"/>
  <c r="I1654" i="1"/>
  <c r="I1655" i="1"/>
  <c r="L1655" i="1" s="1"/>
  <c r="I1658" i="1"/>
  <c r="L1658" i="1" s="1"/>
  <c r="I1659" i="1"/>
  <c r="I1662" i="1"/>
  <c r="L1662" i="1" s="1"/>
  <c r="I1661" i="1"/>
  <c r="I1660" i="1"/>
  <c r="I1667" i="1"/>
  <c r="I1666" i="1"/>
  <c r="I1663" i="1"/>
  <c r="I1664" i="1"/>
  <c r="L1664" i="1" s="1"/>
  <c r="M1664" i="1" s="1"/>
  <c r="I1665" i="1"/>
  <c r="I1668" i="1"/>
  <c r="I1670" i="1"/>
  <c r="L1670" i="1" s="1"/>
  <c r="I1671" i="1"/>
  <c r="I1672" i="1"/>
  <c r="L1672" i="1" s="1"/>
  <c r="M1672" i="1" s="1"/>
  <c r="I1673" i="1"/>
  <c r="L1673" i="1" s="1"/>
  <c r="M1673" i="1" s="1"/>
  <c r="I1674" i="1"/>
  <c r="L1674" i="1" s="1"/>
  <c r="M1674" i="1" s="1"/>
  <c r="I1675" i="1"/>
  <c r="L1675" i="1" s="1"/>
  <c r="M1675" i="1" s="1"/>
  <c r="I1676" i="1"/>
  <c r="I1677" i="1"/>
  <c r="I1678" i="1"/>
  <c r="I1679" i="1"/>
  <c r="I1680" i="1"/>
  <c r="I1681" i="1"/>
  <c r="I1682" i="1"/>
  <c r="I1683" i="1"/>
  <c r="J1684" i="1"/>
  <c r="I1684" i="1"/>
  <c r="I1685" i="1"/>
  <c r="J1686" i="1"/>
  <c r="I1686" i="1"/>
  <c r="J1687" i="1"/>
  <c r="I1687" i="1"/>
  <c r="I1688" i="1"/>
  <c r="L1688" i="1" s="1"/>
  <c r="M1688" i="1" s="1"/>
  <c r="J1689" i="1"/>
  <c r="I1689" i="1"/>
  <c r="I1691" i="1"/>
  <c r="L1691" i="1" s="1"/>
  <c r="M1691" i="1" s="1"/>
  <c r="I1692" i="1"/>
  <c r="L1692" i="1" s="1"/>
  <c r="M1692" i="1" s="1"/>
  <c r="J1690" i="1"/>
  <c r="I1690" i="1"/>
  <c r="J1693" i="1"/>
  <c r="I1693" i="1"/>
  <c r="J1694" i="1"/>
  <c r="I1694" i="1"/>
  <c r="J1695" i="1"/>
  <c r="I1695" i="1"/>
  <c r="I1696" i="1"/>
  <c r="L1696" i="1" s="1"/>
  <c r="M1696" i="1" s="1"/>
  <c r="I1704" i="1"/>
  <c r="J1697" i="1"/>
  <c r="I1697" i="1"/>
  <c r="I1698" i="1"/>
  <c r="J1699" i="1"/>
  <c r="I1699" i="1"/>
  <c r="J1700" i="1"/>
  <c r="I1700" i="1"/>
  <c r="J1701" i="1"/>
  <c r="I1701" i="1"/>
  <c r="J1702" i="1"/>
  <c r="I1702" i="1"/>
  <c r="J1703" i="1"/>
  <c r="I1703" i="1"/>
  <c r="J1705" i="1"/>
  <c r="I1705" i="1"/>
  <c r="J1706" i="1"/>
  <c r="I1706" i="1"/>
  <c r="J1707" i="1"/>
  <c r="I1707" i="1"/>
  <c r="I1708" i="1"/>
  <c r="L1708" i="1" s="1"/>
  <c r="M1708" i="1" s="1"/>
  <c r="J1709" i="1"/>
  <c r="J1711" i="1"/>
  <c r="J1712" i="1"/>
  <c r="J1713" i="1"/>
  <c r="J1714" i="1"/>
  <c r="I1709" i="1"/>
  <c r="I1710" i="1"/>
  <c r="L1710" i="1" s="1"/>
  <c r="M1710" i="1" s="1"/>
  <c r="I1711" i="1"/>
  <c r="I1712" i="1"/>
  <c r="I1713" i="1"/>
  <c r="I1714" i="1"/>
  <c r="I1715" i="1"/>
  <c r="L1715" i="1" s="1"/>
  <c r="M1715" i="1" s="1"/>
  <c r="I1716" i="1"/>
  <c r="L1716" i="1" s="1"/>
  <c r="M1716" i="1" s="1"/>
  <c r="I1717" i="1"/>
  <c r="L1717" i="1" s="1"/>
  <c r="M1717" i="1" s="1"/>
  <c r="I1718" i="1"/>
  <c r="L1718" i="1" s="1"/>
  <c r="M1718" i="1" s="1"/>
  <c r="I1719" i="1"/>
  <c r="L1719" i="1" s="1"/>
  <c r="M1719" i="1" s="1"/>
  <c r="I1720" i="1"/>
  <c r="L1720" i="1" s="1"/>
  <c r="M1720" i="1" s="1"/>
  <c r="L1721" i="1"/>
  <c r="M1721" i="1" s="1"/>
  <c r="I1722" i="1"/>
  <c r="I1723" i="1"/>
  <c r="I1724" i="1"/>
  <c r="L1724" i="1" s="1"/>
  <c r="M1724" i="1" s="1"/>
  <c r="I1725" i="1"/>
  <c r="L1725" i="1" s="1"/>
  <c r="M1725" i="1" s="1"/>
  <c r="I1726" i="1"/>
  <c r="I1727" i="1"/>
  <c r="J1728" i="1"/>
  <c r="I1728" i="1"/>
  <c r="J1729" i="1"/>
  <c r="I1729" i="1"/>
  <c r="J1730" i="1"/>
  <c r="I1730" i="1"/>
  <c r="I1731" i="1"/>
  <c r="L1731" i="1" s="1"/>
  <c r="M1731" i="1" s="1"/>
  <c r="J1733" i="1"/>
  <c r="I1733" i="1"/>
  <c r="J1732" i="1"/>
  <c r="I1732" i="1"/>
  <c r="I1734" i="1"/>
  <c r="L1734" i="1" s="1"/>
  <c r="M1734" i="1" s="1"/>
  <c r="I1735" i="1"/>
  <c r="L1735" i="1" s="1"/>
  <c r="M1735" i="1" s="1"/>
  <c r="I1736" i="1"/>
  <c r="L1736" i="1" s="1"/>
  <c r="M1736" i="1" s="1"/>
  <c r="I1737" i="1"/>
  <c r="L1737" i="1" s="1"/>
  <c r="M1737" i="1" s="1"/>
  <c r="J1738" i="1"/>
  <c r="I1738" i="1"/>
  <c r="I1739" i="1"/>
  <c r="L1739" i="1" s="1"/>
  <c r="M1739" i="1" s="1"/>
  <c r="J1740" i="1"/>
  <c r="I1741" i="1"/>
  <c r="J1742" i="1"/>
  <c r="I1742" i="1"/>
  <c r="J1743" i="1"/>
  <c r="I1743" i="1"/>
  <c r="I1744" i="1"/>
  <c r="L1744" i="1" s="1"/>
  <c r="M1744" i="1" s="1"/>
  <c r="I1751" i="1"/>
  <c r="J1747" i="1"/>
  <c r="I1747" i="1"/>
  <c r="I1745" i="1"/>
  <c r="I1746" i="1"/>
  <c r="J1748" i="1"/>
  <c r="I1748" i="1"/>
  <c r="I1749" i="1"/>
  <c r="I1750" i="1"/>
  <c r="I1752" i="1"/>
  <c r="J1753" i="1"/>
  <c r="I1753" i="1"/>
  <c r="J1754" i="1"/>
  <c r="I1754" i="1"/>
  <c r="L1549" i="1" l="1"/>
  <c r="M1549" i="1" s="1"/>
  <c r="L1550" i="1"/>
  <c r="M1550" i="1" s="1"/>
  <c r="L1556" i="1"/>
  <c r="M1556" i="1" s="1"/>
  <c r="L1557" i="1"/>
  <c r="M1557" i="1" s="1"/>
  <c r="L1558" i="1"/>
  <c r="M1558" i="1" s="1"/>
  <c r="L1559" i="1"/>
  <c r="M1559" i="1" s="1"/>
  <c r="L1560" i="1"/>
  <c r="M1560" i="1" s="1"/>
  <c r="L1561" i="1"/>
  <c r="M1561" i="1" s="1"/>
  <c r="L1583" i="1"/>
  <c r="M1583" i="1" s="1"/>
  <c r="L1578" i="1"/>
  <c r="M1578" i="1" s="1"/>
  <c r="L1579" i="1"/>
  <c r="M1579" i="1" s="1"/>
  <c r="L1580" i="1"/>
  <c r="M1580" i="1" s="1"/>
  <c r="L1581" i="1"/>
  <c r="M1581" i="1" s="1"/>
  <c r="L1588" i="1"/>
  <c r="M1588" i="1" s="1"/>
  <c r="L1587" i="1"/>
  <c r="M1587" i="1" s="1"/>
  <c r="L1589" i="1"/>
  <c r="M1589" i="1" s="1"/>
  <c r="L1590" i="1"/>
  <c r="M1590" i="1" s="1"/>
  <c r="L1591" i="1"/>
  <c r="M1591" i="1" s="1"/>
  <c r="L1592" i="1"/>
  <c r="M1592" i="1" s="1"/>
  <c r="L1593" i="1"/>
  <c r="M1593" i="1" s="1"/>
  <c r="L1594" i="1"/>
  <c r="M1594" i="1" s="1"/>
  <c r="L1595" i="1"/>
  <c r="M1595" i="1" s="1"/>
  <c r="L1596" i="1"/>
  <c r="M1596" i="1" s="1"/>
  <c r="L1598" i="1"/>
  <c r="M1598" i="1" s="1"/>
  <c r="L1660" i="1"/>
  <c r="M1660" i="1" s="1"/>
  <c r="L1635" i="1"/>
  <c r="M1635" i="1" s="1"/>
  <c r="L1606" i="1"/>
  <c r="M1606" i="1" s="1"/>
  <c r="L1663" i="1"/>
  <c r="M1663" i="1" s="1"/>
  <c r="L1667" i="1"/>
  <c r="M1667" i="1" s="1"/>
  <c r="L1654" i="1"/>
  <c r="M1654" i="1" s="1"/>
  <c r="L1661" i="1"/>
  <c r="M1661" i="1" s="1"/>
  <c r="L1665" i="1"/>
  <c r="M1665" i="1" s="1"/>
  <c r="L1631" i="1"/>
  <c r="M1631" i="1" s="1"/>
  <c r="L1630" i="1"/>
  <c r="M1630" i="1" s="1"/>
  <c r="L1638" i="1"/>
  <c r="M1638" i="1" s="1"/>
  <c r="L1651" i="1"/>
  <c r="M1651" i="1" s="1"/>
  <c r="L1649" i="1"/>
  <c r="M1649" i="1" s="1"/>
  <c r="M1670" i="1"/>
  <c r="L1640" i="1"/>
  <c r="M1640" i="1" s="1"/>
  <c r="L1642" i="1"/>
  <c r="M1642" i="1" s="1"/>
  <c r="L1643" i="1"/>
  <c r="L1646" i="1"/>
  <c r="M1646" i="1" s="1"/>
  <c r="L1645" i="1"/>
  <c r="M1645" i="1" s="1"/>
  <c r="L1652" i="1"/>
  <c r="M1652" i="1" s="1"/>
  <c r="L1657" i="1"/>
  <c r="L1666" i="1"/>
  <c r="M1666" i="1" s="1"/>
  <c r="L1668" i="1"/>
  <c r="M1668" i="1" s="1"/>
  <c r="L1624" i="1"/>
  <c r="M1624" i="1" s="1"/>
  <c r="L1621" i="1"/>
  <c r="M1621" i="1" s="1"/>
  <c r="L1620" i="1"/>
  <c r="M1620" i="1" s="1"/>
  <c r="L1617" i="1"/>
  <c r="M1617" i="1" s="1"/>
  <c r="L1616" i="1"/>
  <c r="M1616" i="1" s="1"/>
  <c r="L1618" i="1"/>
  <c r="M1618" i="1" s="1"/>
  <c r="L1622" i="1"/>
  <c r="M1622" i="1" s="1"/>
  <c r="L1623" i="1"/>
  <c r="M1623" i="1" s="1"/>
  <c r="L1625" i="1"/>
  <c r="M1625" i="1" s="1"/>
  <c r="L1626" i="1"/>
  <c r="M1626" i="1" s="1"/>
  <c r="L1627" i="1"/>
  <c r="M1627" i="1" s="1"/>
  <c r="L1628" i="1"/>
  <c r="M1628" i="1" s="1"/>
  <c r="L1629" i="1"/>
  <c r="M1629" i="1" s="1"/>
  <c r="M1655" i="1"/>
  <c r="L1653" i="1"/>
  <c r="M1653" i="1" s="1"/>
  <c r="L1722" i="1"/>
  <c r="M1722" i="1" s="1"/>
  <c r="L1728" i="1"/>
  <c r="M1728" i="1" s="1"/>
  <c r="L1712" i="1"/>
  <c r="M1712" i="1" s="1"/>
  <c r="L1733" i="1"/>
  <c r="M1733" i="1" s="1"/>
  <c r="L1713" i="1"/>
  <c r="M1713" i="1" s="1"/>
  <c r="M1658" i="1"/>
  <c r="L1729" i="1"/>
  <c r="M1729" i="1" s="1"/>
  <c r="L1732" i="1"/>
  <c r="M1732" i="1" s="1"/>
  <c r="L1723" i="1"/>
  <c r="M1723" i="1" s="1"/>
  <c r="L1711" i="1"/>
  <c r="M1711" i="1" s="1"/>
  <c r="L1706" i="1"/>
  <c r="M1706" i="1" s="1"/>
  <c r="L1705" i="1"/>
  <c r="M1705" i="1" s="1"/>
  <c r="L1687" i="1"/>
  <c r="M1687" i="1" s="1"/>
  <c r="L1686" i="1"/>
  <c r="M1686" i="1" s="1"/>
  <c r="L1679" i="1"/>
  <c r="M1679" i="1" s="1"/>
  <c r="L1671" i="1"/>
  <c r="M1671" i="1" s="1"/>
  <c r="M1662" i="1"/>
  <c r="L1659" i="1"/>
  <c r="M1659" i="1" s="1"/>
  <c r="L1676" i="1"/>
  <c r="M1676" i="1" s="1"/>
  <c r="L1677" i="1"/>
  <c r="M1677" i="1" s="1"/>
  <c r="L1678" i="1"/>
  <c r="M1678" i="1" s="1"/>
  <c r="L1680" i="1"/>
  <c r="M1680" i="1" s="1"/>
  <c r="L1681" i="1"/>
  <c r="M1681" i="1" s="1"/>
  <c r="L1682" i="1"/>
  <c r="M1682" i="1" s="1"/>
  <c r="L1683" i="1"/>
  <c r="M1683" i="1" s="1"/>
  <c r="L1684" i="1"/>
  <c r="M1684" i="1" s="1"/>
  <c r="L1685" i="1"/>
  <c r="M1685" i="1" s="1"/>
  <c r="L1695" i="1"/>
  <c r="M1695" i="1" s="1"/>
  <c r="L1694" i="1"/>
  <c r="M1694" i="1" s="1"/>
  <c r="L1693" i="1"/>
  <c r="M1693" i="1" s="1"/>
  <c r="L1690" i="1"/>
  <c r="M1690" i="1" s="1"/>
  <c r="L1689" i="1"/>
  <c r="M1689" i="1" s="1"/>
  <c r="L1697" i="1"/>
  <c r="M1697" i="1" s="1"/>
  <c r="L1698" i="1"/>
  <c r="M1698" i="1" s="1"/>
  <c r="L1699" i="1"/>
  <c r="M1699" i="1" s="1"/>
  <c r="L1700" i="1"/>
  <c r="M1700" i="1" s="1"/>
  <c r="L1704" i="1"/>
  <c r="M1704" i="1" s="1"/>
  <c r="L1701" i="1"/>
  <c r="M1701" i="1" s="1"/>
  <c r="L1702" i="1"/>
  <c r="M1702" i="1" s="1"/>
  <c r="L1703" i="1"/>
  <c r="M1703" i="1" s="1"/>
  <c r="L1707" i="1"/>
  <c r="M1707" i="1" s="1"/>
  <c r="L1709" i="1"/>
  <c r="M1709" i="1" s="1"/>
  <c r="L1714" i="1"/>
  <c r="M1714" i="1" s="1"/>
  <c r="L1726" i="1"/>
  <c r="M1726" i="1" s="1"/>
  <c r="L1727" i="1"/>
  <c r="M1727" i="1" s="1"/>
  <c r="L1730" i="1"/>
  <c r="M1730" i="1" s="1"/>
  <c r="L1738" i="1"/>
  <c r="M1738" i="1" s="1"/>
  <c r="L1743" i="1"/>
  <c r="M1743" i="1" s="1"/>
  <c r="L1741" i="1"/>
  <c r="M1741" i="1" s="1"/>
  <c r="L1740" i="1"/>
  <c r="M1740" i="1" s="1"/>
  <c r="L1742" i="1"/>
  <c r="M1742" i="1" s="1"/>
  <c r="L1745" i="1"/>
  <c r="M1745" i="1" s="1"/>
  <c r="L1746" i="1"/>
  <c r="M1746" i="1" s="1"/>
  <c r="L1749" i="1"/>
  <c r="M1749" i="1" s="1"/>
  <c r="L1748" i="1"/>
  <c r="M1748" i="1" s="1"/>
  <c r="L1747" i="1"/>
  <c r="M1747" i="1" s="1"/>
  <c r="L1751" i="1"/>
  <c r="M1751" i="1" s="1"/>
  <c r="L1750" i="1"/>
  <c r="M1750" i="1" s="1"/>
  <c r="L1752" i="1"/>
  <c r="M1752" i="1" s="1"/>
  <c r="L1753" i="1"/>
  <c r="M1753" i="1" s="1"/>
  <c r="L1754" i="1"/>
  <c r="M1754" i="1" s="1"/>
  <c r="J1755" i="1"/>
  <c r="I1755" i="1"/>
  <c r="I1756" i="1"/>
  <c r="I1758" i="1"/>
  <c r="J1757" i="1"/>
  <c r="I1757" i="1"/>
  <c r="I1759" i="1"/>
  <c r="I1760" i="1"/>
  <c r="L1760" i="1" s="1"/>
  <c r="M1760" i="1" s="1"/>
  <c r="I1761" i="1"/>
  <c r="I1762" i="1"/>
  <c r="L1762" i="1" s="1"/>
  <c r="M1762" i="1" s="1"/>
  <c r="I1763" i="1"/>
  <c r="J1764" i="1"/>
  <c r="I1764" i="1"/>
  <c r="J1765" i="1"/>
  <c r="I1765" i="1"/>
  <c r="I1766" i="1"/>
  <c r="L1766" i="1" s="1"/>
  <c r="M1766" i="1" s="1"/>
  <c r="I1767" i="1"/>
  <c r="L1767" i="1" s="1"/>
  <c r="M1767" i="1" s="1"/>
  <c r="J1771" i="1"/>
  <c r="I1768" i="1"/>
  <c r="I1769" i="1"/>
  <c r="I1770" i="1"/>
  <c r="I1771" i="1"/>
  <c r="I1772" i="1"/>
  <c r="I1773" i="1"/>
  <c r="I1774" i="1"/>
  <c r="I1775" i="1"/>
  <c r="I1776" i="1"/>
  <c r="I1777" i="1"/>
  <c r="J1783" i="1"/>
  <c r="J1782" i="1"/>
  <c r="J1781" i="1"/>
  <c r="J1779" i="1"/>
  <c r="J1778" i="1"/>
  <c r="I1778" i="1"/>
  <c r="I1779" i="1"/>
  <c r="I1780" i="1"/>
  <c r="L1780" i="1" s="1"/>
  <c r="M1780" i="1" s="1"/>
  <c r="I1781" i="1"/>
  <c r="I1782" i="1"/>
  <c r="I1783" i="1"/>
  <c r="I1784" i="1"/>
  <c r="L1784" i="1" s="1"/>
  <c r="M1784" i="1" s="1"/>
  <c r="L1782" i="1" l="1"/>
  <c r="M1782" i="1" s="1"/>
  <c r="L1781" i="1"/>
  <c r="M1781" i="1" s="1"/>
  <c r="L1778" i="1"/>
  <c r="M1778" i="1" s="1"/>
  <c r="L1779" i="1"/>
  <c r="M1779" i="1" s="1"/>
  <c r="L1755" i="1"/>
  <c r="M1755" i="1" s="1"/>
  <c r="L1756" i="1"/>
  <c r="M1756" i="1" s="1"/>
  <c r="L1764" i="1"/>
  <c r="M1764" i="1" s="1"/>
  <c r="L1763" i="1"/>
  <c r="M1763" i="1" s="1"/>
  <c r="L1761" i="1"/>
  <c r="M1761" i="1" s="1"/>
  <c r="L1759" i="1"/>
  <c r="M1759" i="1" s="1"/>
  <c r="L1758" i="1"/>
  <c r="M1758" i="1" s="1"/>
  <c r="L1757" i="1"/>
  <c r="M1757" i="1" s="1"/>
  <c r="L1765" i="1"/>
  <c r="M1765" i="1" s="1"/>
  <c r="L1770" i="1"/>
  <c r="M1770" i="1" s="1"/>
  <c r="L1768" i="1"/>
  <c r="M1768" i="1" s="1"/>
  <c r="L1769" i="1"/>
  <c r="M1769" i="1" s="1"/>
  <c r="L1771" i="1"/>
  <c r="M1771" i="1" s="1"/>
  <c r="L1772" i="1"/>
  <c r="M1772" i="1" s="1"/>
  <c r="L1773" i="1"/>
  <c r="M1773" i="1" s="1"/>
  <c r="L1774" i="1"/>
  <c r="M1774" i="1" s="1"/>
  <c r="L1775" i="1"/>
  <c r="M1775" i="1" s="1"/>
  <c r="L1776" i="1"/>
  <c r="M1776" i="1" s="1"/>
  <c r="L1777" i="1"/>
  <c r="M1777" i="1" s="1"/>
  <c r="L1783" i="1"/>
  <c r="M1783" i="1" s="1"/>
  <c r="J1786" i="1"/>
  <c r="I1786" i="1"/>
  <c r="I1785" i="1"/>
  <c r="L1785" i="1" s="1"/>
  <c r="M1785" i="1" s="1"/>
  <c r="J1787" i="1"/>
  <c r="I1787" i="1"/>
  <c r="I1788" i="1"/>
  <c r="J1789" i="1"/>
  <c r="I1789" i="1"/>
  <c r="I1790" i="1"/>
  <c r="J1791" i="1"/>
  <c r="I1791" i="1"/>
  <c r="I1792" i="1"/>
  <c r="J1793" i="1"/>
  <c r="I1793" i="1"/>
  <c r="J1794" i="1"/>
  <c r="I1794" i="1"/>
  <c r="J1795" i="1"/>
  <c r="I1795" i="1"/>
  <c r="J1796" i="1"/>
  <c r="I1796" i="1"/>
  <c r="J1797" i="1"/>
  <c r="I1797" i="1"/>
  <c r="I1798" i="1"/>
  <c r="L1798" i="1" s="1"/>
  <c r="M1798" i="1" s="1"/>
  <c r="J1799" i="1"/>
  <c r="I1799" i="1"/>
  <c r="I1800" i="1"/>
  <c r="J1801" i="1"/>
  <c r="I1801" i="1"/>
  <c r="J1805" i="1"/>
  <c r="J1806" i="1"/>
  <c r="J1811" i="1"/>
  <c r="I1811" i="1"/>
  <c r="I1803" i="1"/>
  <c r="L1803" i="1" s="1"/>
  <c r="M1803" i="1" s="1"/>
  <c r="J1802" i="1"/>
  <c r="I1802" i="1"/>
  <c r="I1804" i="1"/>
  <c r="L1804" i="1" s="1"/>
  <c r="M1804" i="1" s="1"/>
  <c r="I1805" i="1"/>
  <c r="L1805" i="1" s="1"/>
  <c r="M1805" i="1" s="1"/>
  <c r="I1807" i="1"/>
  <c r="L1807" i="1" s="1"/>
  <c r="M1807" i="1" s="1"/>
  <c r="I1806" i="1"/>
  <c r="I1808" i="1"/>
  <c r="L1808" i="1" s="1"/>
  <c r="M1808" i="1" s="1"/>
  <c r="I1809" i="1"/>
  <c r="L1809" i="1" s="1"/>
  <c r="M1809" i="1" s="1"/>
  <c r="J1810" i="1"/>
  <c r="I1810" i="1"/>
  <c r="I1812" i="1"/>
  <c r="L1812" i="1" s="1"/>
  <c r="M1812" i="1" s="1"/>
  <c r="J1813" i="1"/>
  <c r="I1813" i="1"/>
  <c r="I1814" i="1"/>
  <c r="I1815" i="1"/>
  <c r="L1815" i="1" s="1"/>
  <c r="M1815" i="1" s="1"/>
  <c r="I1816" i="1"/>
  <c r="J1818" i="1"/>
  <c r="I1818" i="1"/>
  <c r="J1817" i="1"/>
  <c r="I1817" i="1"/>
  <c r="J1819" i="1"/>
  <c r="I1819" i="1"/>
  <c r="J1820" i="1"/>
  <c r="J1822" i="1"/>
  <c r="I1820" i="1"/>
  <c r="I1821" i="1"/>
  <c r="L1821" i="1" s="1"/>
  <c r="M1821" i="1" s="1"/>
  <c r="I1822" i="1"/>
  <c r="J1826" i="1"/>
  <c r="J1824" i="1"/>
  <c r="J1828" i="1"/>
  <c r="I1823" i="1"/>
  <c r="L1823" i="1" s="1"/>
  <c r="M1823" i="1" s="1"/>
  <c r="I1824" i="1"/>
  <c r="I1825" i="1"/>
  <c r="L1825" i="1" s="1"/>
  <c r="M1825" i="1" s="1"/>
  <c r="I1826" i="1"/>
  <c r="I1827" i="1"/>
  <c r="L1827" i="1" s="1"/>
  <c r="M1827" i="1" s="1"/>
  <c r="I1828" i="1"/>
  <c r="I1829" i="1"/>
  <c r="L1829" i="1" s="1"/>
  <c r="M1829" i="1" s="1"/>
  <c r="I1830" i="1"/>
  <c r="L1830" i="1" s="1"/>
  <c r="M1830" i="1" s="1"/>
  <c r="I1831" i="1"/>
  <c r="L1831" i="1" s="1"/>
  <c r="M1831" i="1" s="1"/>
  <c r="I1832" i="1"/>
  <c r="I1833" i="1"/>
  <c r="I1834" i="1"/>
  <c r="I1835" i="1"/>
  <c r="I1836" i="1"/>
  <c r="I1837" i="1"/>
  <c r="J1839" i="1"/>
  <c r="I1839" i="1"/>
  <c r="J1838" i="1"/>
  <c r="I1838" i="1"/>
  <c r="J1840" i="1"/>
  <c r="I1840" i="1"/>
  <c r="J1841" i="1"/>
  <c r="I1841" i="1"/>
  <c r="J1842" i="1"/>
  <c r="I1842" i="1"/>
  <c r="I1843" i="1"/>
  <c r="I1844" i="1"/>
  <c r="J1845" i="1"/>
  <c r="I1845" i="1"/>
  <c r="J1846" i="1"/>
  <c r="I1846" i="1"/>
  <c r="J1847" i="1"/>
  <c r="I1847" i="1"/>
  <c r="I1848" i="1"/>
  <c r="I1849" i="1"/>
  <c r="L1849" i="1" s="1"/>
  <c r="M1849" i="1" s="1"/>
  <c r="J1850" i="1"/>
  <c r="J1851" i="1"/>
  <c r="J1852" i="1"/>
  <c r="I1850" i="1"/>
  <c r="J1854" i="1"/>
  <c r="J1856" i="1"/>
  <c r="J1855" i="1"/>
  <c r="J1858" i="1"/>
  <c r="I1851" i="1"/>
  <c r="I1852" i="1"/>
  <c r="I1853" i="1"/>
  <c r="L1853" i="1" s="1"/>
  <c r="M1853" i="1" s="1"/>
  <c r="I1854" i="1"/>
  <c r="I1855" i="1"/>
  <c r="I1856" i="1"/>
  <c r="L1856" i="1" s="1"/>
  <c r="M1856" i="1" s="1"/>
  <c r="I1857" i="1"/>
  <c r="L1857" i="1" s="1"/>
  <c r="M1857" i="1" s="1"/>
  <c r="I1858" i="1"/>
  <c r="I1859" i="1"/>
  <c r="L1859" i="1" s="1"/>
  <c r="M1859" i="1" s="1"/>
  <c r="I1860" i="1"/>
  <c r="L1860" i="1" s="1"/>
  <c r="M1860" i="1" s="1"/>
  <c r="J1863" i="1"/>
  <c r="J1864" i="1"/>
  <c r="I1862" i="1"/>
  <c r="L1862" i="1" s="1"/>
  <c r="M1862" i="1" s="1"/>
  <c r="I1861" i="1"/>
  <c r="L1861" i="1" s="1"/>
  <c r="M1861" i="1" s="1"/>
  <c r="I1863" i="1"/>
  <c r="I1864" i="1"/>
  <c r="I1865" i="1"/>
  <c r="L1865" i="1" s="1"/>
  <c r="M1865" i="1" s="1"/>
  <c r="I1866" i="1"/>
  <c r="L1866" i="1" s="1"/>
  <c r="M1866" i="1" s="1"/>
  <c r="J1867" i="1"/>
  <c r="I1867" i="1"/>
  <c r="I1868" i="1"/>
  <c r="I1869" i="1"/>
  <c r="I1870" i="1"/>
  <c r="J1871" i="1"/>
  <c r="I1871" i="1"/>
  <c r="J1872" i="1"/>
  <c r="I1872" i="1"/>
  <c r="I1873" i="1"/>
  <c r="I1874" i="1"/>
  <c r="I1875" i="1"/>
  <c r="K2108" i="1"/>
  <c r="J1876" i="1"/>
  <c r="I1876" i="1"/>
  <c r="J1877" i="1"/>
  <c r="I1877" i="1"/>
  <c r="J1878" i="1"/>
  <c r="I1878" i="1"/>
  <c r="I1879" i="1"/>
  <c r="L1879" i="1" s="1"/>
  <c r="M1879" i="1" s="1"/>
  <c r="I1880" i="1"/>
  <c r="I1881" i="1"/>
  <c r="J1882" i="1"/>
  <c r="I1882" i="1"/>
  <c r="I1883" i="1"/>
  <c r="L1883" i="1" s="1"/>
  <c r="M1883" i="1" s="1"/>
  <c r="I1884" i="1"/>
  <c r="L1884" i="1" s="1"/>
  <c r="M1884" i="1" s="1"/>
  <c r="I1885" i="1"/>
  <c r="L1885" i="1" s="1"/>
  <c r="M1885" i="1" s="1"/>
  <c r="J1886" i="1"/>
  <c r="I1886" i="1"/>
  <c r="J1887" i="1"/>
  <c r="I1887" i="1"/>
  <c r="J1888" i="1"/>
  <c r="I1888" i="1"/>
  <c r="J1889" i="1"/>
  <c r="I1889" i="1"/>
  <c r="I1890" i="1"/>
  <c r="L1890" i="1" s="1"/>
  <c r="M1890" i="1" s="1"/>
  <c r="I1891" i="1"/>
  <c r="L1891" i="1" s="1"/>
  <c r="M1891" i="1" s="1"/>
  <c r="I1892" i="1"/>
  <c r="L1892" i="1" s="1"/>
  <c r="M1892" i="1" s="1"/>
  <c r="I1893" i="1"/>
  <c r="L1893" i="1" s="1"/>
  <c r="M1893" i="1" s="1"/>
  <c r="J1894" i="1"/>
  <c r="J1896" i="1"/>
  <c r="J1902" i="1"/>
  <c r="J1895" i="1"/>
  <c r="I1895" i="1"/>
  <c r="I1896" i="1"/>
  <c r="I1897" i="1"/>
  <c r="I1898" i="1"/>
  <c r="I1899" i="1"/>
  <c r="J1900" i="1"/>
  <c r="I1900" i="1"/>
  <c r="I1901" i="1"/>
  <c r="L1901" i="1" s="1"/>
  <c r="M1901" i="1" s="1"/>
  <c r="I1902" i="1"/>
  <c r="J1903" i="1"/>
  <c r="I1903" i="1"/>
  <c r="I1904" i="1"/>
  <c r="L1904" i="1" s="1"/>
  <c r="M1904" i="1" s="1"/>
  <c r="J1905" i="1"/>
  <c r="I1905" i="1"/>
  <c r="I1906" i="1"/>
  <c r="J1907" i="1"/>
  <c r="I1907" i="1"/>
  <c r="J1908" i="1"/>
  <c r="I1908" i="1"/>
  <c r="I1909" i="1"/>
  <c r="I1910" i="1"/>
  <c r="J1911" i="1"/>
  <c r="I1911" i="1"/>
  <c r="J1912" i="1"/>
  <c r="I1912" i="1"/>
  <c r="I1913" i="1"/>
  <c r="L1913" i="1" s="1"/>
  <c r="M1913" i="1" s="1"/>
  <c r="I1914" i="1"/>
  <c r="J1915" i="1"/>
  <c r="J1916" i="1"/>
  <c r="J1920" i="1"/>
  <c r="J1921" i="1"/>
  <c r="L1858" i="1" l="1"/>
  <c r="M1858" i="1" s="1"/>
  <c r="L1826" i="1"/>
  <c r="M1826" i="1" s="1"/>
  <c r="L1863" i="1"/>
  <c r="M1863" i="1" s="1"/>
  <c r="L1902" i="1"/>
  <c r="M1902" i="1" s="1"/>
  <c r="L1819" i="1"/>
  <c r="M1819" i="1" s="1"/>
  <c r="L1818" i="1"/>
  <c r="M1818" i="1" s="1"/>
  <c r="L1810" i="1"/>
  <c r="M1810" i="1" s="1"/>
  <c r="L1806" i="1"/>
  <c r="M1806" i="1" s="1"/>
  <c r="L1802" i="1"/>
  <c r="M1802" i="1" s="1"/>
  <c r="L1855" i="1"/>
  <c r="M1855" i="1" s="1"/>
  <c r="L1828" i="1"/>
  <c r="M1828" i="1" s="1"/>
  <c r="L1824" i="1"/>
  <c r="M1824" i="1" s="1"/>
  <c r="L1817" i="1"/>
  <c r="M1817" i="1" s="1"/>
  <c r="L1786" i="1"/>
  <c r="M1786" i="1" s="1"/>
  <c r="L1799" i="1"/>
  <c r="M1799" i="1" s="1"/>
  <c r="L1792" i="1"/>
  <c r="M1792" i="1" s="1"/>
  <c r="L1787" i="1"/>
  <c r="M1787" i="1" s="1"/>
  <c r="L1788" i="1"/>
  <c r="M1788" i="1" s="1"/>
  <c r="L1790" i="1"/>
  <c r="M1790" i="1" s="1"/>
  <c r="L1789" i="1"/>
  <c r="M1789" i="1" s="1"/>
  <c r="L1791" i="1"/>
  <c r="M1791" i="1" s="1"/>
  <c r="L1793" i="1"/>
  <c r="M1793" i="1" s="1"/>
  <c r="L1794" i="1"/>
  <c r="M1794" i="1" s="1"/>
  <c r="L1795" i="1"/>
  <c r="M1795" i="1" s="1"/>
  <c r="L1796" i="1"/>
  <c r="M1796" i="1" s="1"/>
  <c r="L1797" i="1"/>
  <c r="M1797" i="1" s="1"/>
  <c r="L1800" i="1"/>
  <c r="M1800" i="1" s="1"/>
  <c r="L1801" i="1"/>
  <c r="M1801" i="1" s="1"/>
  <c r="L1814" i="1"/>
  <c r="M1814" i="1" s="1"/>
  <c r="L1813" i="1"/>
  <c r="M1813" i="1" s="1"/>
  <c r="L1811" i="1"/>
  <c r="M1811" i="1" s="1"/>
  <c r="L1882" i="1"/>
  <c r="M1882" i="1" s="1"/>
  <c r="L1854" i="1"/>
  <c r="M1854" i="1" s="1"/>
  <c r="L1852" i="1"/>
  <c r="M1852" i="1" s="1"/>
  <c r="L1850" i="1"/>
  <c r="M1850" i="1" s="1"/>
  <c r="L1847" i="1"/>
  <c r="M1847" i="1" s="1"/>
  <c r="L1846" i="1"/>
  <c r="M1846" i="1" s="1"/>
  <c r="L1842" i="1"/>
  <c r="M1842" i="1" s="1"/>
  <c r="L1841" i="1"/>
  <c r="M1841" i="1" s="1"/>
  <c r="L1838" i="1"/>
  <c r="M1838" i="1" s="1"/>
  <c r="L1839" i="1"/>
  <c r="M1839" i="1" s="1"/>
  <c r="L1822" i="1"/>
  <c r="M1822" i="1" s="1"/>
  <c r="L1816" i="1"/>
  <c r="M1816" i="1" s="1"/>
  <c r="L1820" i="1"/>
  <c r="M1820" i="1" s="1"/>
  <c r="L1851" i="1"/>
  <c r="M1851" i="1" s="1"/>
  <c r="L1835" i="1"/>
  <c r="M1835" i="1" s="1"/>
  <c r="L1832" i="1"/>
  <c r="M1832" i="1" s="1"/>
  <c r="L1833" i="1"/>
  <c r="M1833" i="1" s="1"/>
  <c r="L1834" i="1"/>
  <c r="M1834" i="1" s="1"/>
  <c r="L1836" i="1"/>
  <c r="M1836" i="1" s="1"/>
  <c r="L1837" i="1"/>
  <c r="M1837" i="1" s="1"/>
  <c r="L1845" i="1"/>
  <c r="M1845" i="1" s="1"/>
  <c r="L1867" i="1"/>
  <c r="M1867" i="1" s="1"/>
  <c r="L1840" i="1"/>
  <c r="M1840" i="1" s="1"/>
  <c r="L1843" i="1"/>
  <c r="M1843" i="1" s="1"/>
  <c r="L1844" i="1"/>
  <c r="M1844" i="1" s="1"/>
  <c r="L1848" i="1"/>
  <c r="M1848" i="1" s="1"/>
  <c r="L1864" i="1"/>
  <c r="M1864" i="1" s="1"/>
  <c r="L1905" i="1"/>
  <c r="M1905" i="1" s="1"/>
  <c r="L1888" i="1"/>
  <c r="M1888" i="1" s="1"/>
  <c r="L1886" i="1"/>
  <c r="M1886" i="1" s="1"/>
  <c r="L1878" i="1"/>
  <c r="M1878" i="1" s="1"/>
  <c r="L1877" i="1"/>
  <c r="M1877" i="1" s="1"/>
  <c r="L1876" i="1"/>
  <c r="M1876" i="1" s="1"/>
  <c r="L1870" i="1"/>
  <c r="M1870" i="1" s="1"/>
  <c r="L1869" i="1"/>
  <c r="M1869" i="1" s="1"/>
  <c r="L1868" i="1"/>
  <c r="M1868" i="1" s="1"/>
  <c r="L1871" i="1"/>
  <c r="M1871" i="1" s="1"/>
  <c r="L1872" i="1"/>
  <c r="M1872" i="1" s="1"/>
  <c r="L1873" i="1"/>
  <c r="M1873" i="1" s="1"/>
  <c r="L1874" i="1"/>
  <c r="M1874" i="1" s="1"/>
  <c r="L1875" i="1"/>
  <c r="M1875" i="1" s="1"/>
  <c r="L1880" i="1"/>
  <c r="M1880" i="1" s="1"/>
  <c r="L1881" i="1"/>
  <c r="M1881" i="1" s="1"/>
  <c r="L1889" i="1"/>
  <c r="M1889" i="1" s="1"/>
  <c r="L1887" i="1"/>
  <c r="M1887" i="1" s="1"/>
  <c r="L1894" i="1"/>
  <c r="M1894" i="1" s="1"/>
  <c r="L1912" i="1"/>
  <c r="M1912" i="1" s="1"/>
  <c r="L1908" i="1"/>
  <c r="M1908" i="1" s="1"/>
  <c r="L1907" i="1"/>
  <c r="M1907" i="1" s="1"/>
  <c r="L1903" i="1"/>
  <c r="M1903" i="1" s="1"/>
  <c r="L1895" i="1"/>
  <c r="M1895" i="1" s="1"/>
  <c r="L1896" i="1"/>
  <c r="M1896" i="1" s="1"/>
  <c r="L1897" i="1"/>
  <c r="M1897" i="1" s="1"/>
  <c r="L1898" i="1"/>
  <c r="M1898" i="1" s="1"/>
  <c r="L1899" i="1"/>
  <c r="M1899" i="1" s="1"/>
  <c r="L1900" i="1"/>
  <c r="M1900" i="1" s="1"/>
  <c r="L1906" i="1"/>
  <c r="M1906" i="1" s="1"/>
  <c r="L1909" i="1"/>
  <c r="M1909" i="1" s="1"/>
  <c r="L1910" i="1"/>
  <c r="M1910" i="1" s="1"/>
  <c r="L1911" i="1"/>
  <c r="M1911" i="1" s="1"/>
  <c r="L1914" i="1"/>
  <c r="M1914" i="1" s="1"/>
  <c r="I1915" i="1"/>
  <c r="L1915" i="1" s="1"/>
  <c r="M1915" i="1" s="1"/>
  <c r="I1916" i="1"/>
  <c r="L1916" i="1" s="1"/>
  <c r="M1916" i="1" s="1"/>
  <c r="I1917" i="1"/>
  <c r="L1917" i="1" s="1"/>
  <c r="M1917" i="1" s="1"/>
  <c r="I1919" i="1"/>
  <c r="L1919" i="1" s="1"/>
  <c r="M1919" i="1" s="1"/>
  <c r="I1920" i="1"/>
  <c r="L1920" i="1" s="1"/>
  <c r="M1920" i="1" s="1"/>
  <c r="I1921" i="1"/>
  <c r="L1921" i="1" s="1"/>
  <c r="M1921" i="1" s="1"/>
  <c r="I1922" i="1"/>
  <c r="L1922" i="1" s="1"/>
  <c r="M1922" i="1" s="1"/>
  <c r="J1923" i="1"/>
  <c r="J1924" i="1"/>
  <c r="I1923" i="1"/>
  <c r="I1924" i="1"/>
  <c r="I1926" i="1"/>
  <c r="I1925" i="1"/>
  <c r="I1927" i="1"/>
  <c r="L1927" i="1" s="1"/>
  <c r="M1927" i="1" s="1"/>
  <c r="J1928" i="1"/>
  <c r="I1928" i="1"/>
  <c r="I1929" i="1"/>
  <c r="I1930" i="1"/>
  <c r="L1930" i="1" s="1"/>
  <c r="M1930" i="1" s="1"/>
  <c r="J1931" i="1"/>
  <c r="I1931" i="1"/>
  <c r="I1932" i="1"/>
  <c r="L1932" i="1" s="1"/>
  <c r="M1932" i="1" s="1"/>
  <c r="I1933" i="1"/>
  <c r="L1933" i="1" s="1"/>
  <c r="M1933" i="1" s="1"/>
  <c r="J1934" i="1"/>
  <c r="I1934" i="1"/>
  <c r="I1935" i="1"/>
  <c r="L1935" i="1" s="1"/>
  <c r="M1935" i="1" s="1"/>
  <c r="J1936" i="1"/>
  <c r="I1936" i="1"/>
  <c r="J1937" i="1"/>
  <c r="I1937" i="1"/>
  <c r="I1938" i="1"/>
  <c r="L1938" i="1" s="1"/>
  <c r="M1938" i="1" s="1"/>
  <c r="J1939" i="1"/>
  <c r="I1939" i="1"/>
  <c r="J1940" i="1"/>
  <c r="I1940" i="1"/>
  <c r="J1941" i="1"/>
  <c r="I1941" i="1"/>
  <c r="J1942" i="1"/>
  <c r="I1942" i="1"/>
  <c r="J1943" i="1"/>
  <c r="I1943" i="1"/>
  <c r="J1944" i="1"/>
  <c r="I1944" i="1"/>
  <c r="J1945" i="1"/>
  <c r="I1945" i="1"/>
  <c r="J1946" i="1"/>
  <c r="I1946" i="1"/>
  <c r="I1947" i="1"/>
  <c r="L1947" i="1" s="1"/>
  <c r="M1947" i="1" s="1"/>
  <c r="J1948" i="1"/>
  <c r="J1949" i="1"/>
  <c r="J1950" i="1"/>
  <c r="I1948" i="1"/>
  <c r="I1949" i="1"/>
  <c r="I1950" i="1"/>
  <c r="I1951" i="1"/>
  <c r="L1951" i="1" s="1"/>
  <c r="M1951" i="1" s="1"/>
  <c r="I1952" i="1"/>
  <c r="L1952" i="1" s="1"/>
  <c r="M1952" i="1" s="1"/>
  <c r="I1955" i="1"/>
  <c r="L1955" i="1" s="1"/>
  <c r="M1955" i="1" s="1"/>
  <c r="I1953" i="1"/>
  <c r="L1953" i="1" s="1"/>
  <c r="M1953" i="1" s="1"/>
  <c r="I1954" i="1"/>
  <c r="L1954" i="1" s="1"/>
  <c r="M1954" i="1" s="1"/>
  <c r="I1956" i="1"/>
  <c r="L1956" i="1" s="1"/>
  <c r="M1956" i="1" s="1"/>
  <c r="I1957" i="1"/>
  <c r="L1957" i="1" s="1"/>
  <c r="M1957" i="1" s="1"/>
  <c r="I1959" i="1"/>
  <c r="L1959" i="1" s="1"/>
  <c r="M1959" i="1" s="1"/>
  <c r="L1960" i="1"/>
  <c r="M1960" i="1" s="1"/>
  <c r="I1958" i="1"/>
  <c r="L1958" i="1" s="1"/>
  <c r="M1958" i="1" s="1"/>
  <c r="I1961" i="1"/>
  <c r="L1961" i="1" s="1"/>
  <c r="M1961" i="1" s="1"/>
  <c r="I1962" i="1"/>
  <c r="L1962" i="1" s="1"/>
  <c r="M1962" i="1" s="1"/>
  <c r="I1963" i="1"/>
  <c r="I1964" i="1"/>
  <c r="I1965" i="1"/>
  <c r="I1966" i="1"/>
  <c r="J1967" i="1"/>
  <c r="I1967" i="1"/>
  <c r="I1968" i="1"/>
  <c r="J1969" i="1"/>
  <c r="I1969" i="1"/>
  <c r="I1970" i="1"/>
  <c r="J1971" i="1"/>
  <c r="I1971" i="1"/>
  <c r="J1972" i="1"/>
  <c r="I1972" i="1"/>
  <c r="J1973" i="1"/>
  <c r="I1973" i="1"/>
  <c r="J1974" i="1"/>
  <c r="I1974" i="1"/>
  <c r="J1975" i="1"/>
  <c r="I1975" i="1"/>
  <c r="J1976" i="1"/>
  <c r="J1977" i="1"/>
  <c r="I1977" i="1"/>
  <c r="J1978" i="1"/>
  <c r="I1978" i="1"/>
  <c r="I1979" i="1"/>
  <c r="I1980" i="1"/>
  <c r="L1980" i="1" s="1"/>
  <c r="M1980" i="1" s="1"/>
  <c r="J1981" i="1"/>
  <c r="I1981" i="1"/>
  <c r="J1982" i="1"/>
  <c r="I1982" i="1"/>
  <c r="J1989" i="1"/>
  <c r="J1990" i="1"/>
  <c r="I1983" i="1"/>
  <c r="J1984" i="1"/>
  <c r="I1984" i="1"/>
  <c r="I1985" i="1"/>
  <c r="J1987" i="1"/>
  <c r="I1987" i="1"/>
  <c r="J1992" i="1"/>
  <c r="I1992" i="1"/>
  <c r="J1986" i="1"/>
  <c r="I1986" i="1"/>
  <c r="J1988" i="1"/>
  <c r="I1988" i="1"/>
  <c r="I1989" i="1"/>
  <c r="I1990" i="1"/>
  <c r="J1991" i="1"/>
  <c r="I1991" i="1"/>
  <c r="I1993" i="1"/>
  <c r="J1994" i="1"/>
  <c r="I1994" i="1"/>
  <c r="J1995" i="1"/>
  <c r="I1995" i="1"/>
  <c r="J1996" i="1"/>
  <c r="I1996" i="1"/>
  <c r="I1997" i="1"/>
  <c r="L1997" i="1" s="1"/>
  <c r="M1997" i="1" s="1"/>
  <c r="J2000" i="1"/>
  <c r="I2000" i="1"/>
  <c r="J1999" i="1"/>
  <c r="I1999" i="1"/>
  <c r="J1998" i="1"/>
  <c r="I1998" i="1"/>
  <c r="J2001" i="1"/>
  <c r="I2001" i="1"/>
  <c r="J2002" i="1"/>
  <c r="I2002" i="1"/>
  <c r="I2003" i="1"/>
  <c r="I2004" i="1"/>
  <c r="L2004" i="1" s="1"/>
  <c r="M2004" i="1" s="1"/>
  <c r="J2005" i="1"/>
  <c r="I2005" i="1"/>
  <c r="J2006" i="1"/>
  <c r="I2006" i="1"/>
  <c r="I2007" i="1"/>
  <c r="J2008" i="1"/>
  <c r="I2008" i="1"/>
  <c r="J2009" i="1"/>
  <c r="I2009" i="1"/>
  <c r="J2010" i="1"/>
  <c r="I2010" i="1"/>
  <c r="J2011" i="1"/>
  <c r="I2011" i="1"/>
  <c r="I2012" i="1"/>
  <c r="J2013" i="1"/>
  <c r="I2013" i="1"/>
  <c r="J2014" i="1"/>
  <c r="I2014" i="1"/>
  <c r="I2015" i="1"/>
  <c r="I2016" i="1"/>
  <c r="J2017" i="1"/>
  <c r="I2017" i="1"/>
  <c r="J2018" i="1"/>
  <c r="I2018" i="1"/>
  <c r="J2019" i="1"/>
  <c r="I2019" i="1"/>
  <c r="J2021" i="1"/>
  <c r="I2021" i="1"/>
  <c r="J2020" i="1"/>
  <c r="I2020" i="1"/>
  <c r="J2022" i="1"/>
  <c r="I2022" i="1"/>
  <c r="I2023" i="1"/>
  <c r="J2024" i="1"/>
  <c r="I2024" i="1"/>
  <c r="J2025" i="1"/>
  <c r="I2025" i="1"/>
  <c r="J2026" i="1"/>
  <c r="I2026" i="1"/>
  <c r="I2027" i="1"/>
  <c r="L2027" i="1" s="1"/>
  <c r="M2027" i="1" s="1"/>
  <c r="I2028" i="1"/>
  <c r="L2028" i="1" s="1"/>
  <c r="M2028" i="1" s="1"/>
  <c r="J2029" i="1"/>
  <c r="J2030" i="1"/>
  <c r="J2031" i="1"/>
  <c r="I2029" i="1"/>
  <c r="I2030" i="1"/>
  <c r="I2031" i="1"/>
  <c r="I2032" i="1"/>
  <c r="J2033" i="1"/>
  <c r="I2033" i="1"/>
  <c r="J2034" i="1"/>
  <c r="I2034" i="1"/>
  <c r="J2035" i="1"/>
  <c r="J2036" i="1"/>
  <c r="I2035" i="1"/>
  <c r="I2036" i="1"/>
  <c r="I2037" i="1"/>
  <c r="L2037" i="1" s="1"/>
  <c r="M2037" i="1" s="1"/>
  <c r="I2038" i="1"/>
  <c r="L2038" i="1" s="1"/>
  <c r="M2038" i="1" s="1"/>
  <c r="I2039" i="1"/>
  <c r="J2040" i="1"/>
  <c r="I2040" i="1"/>
  <c r="I2041" i="1"/>
  <c r="I2042" i="1"/>
  <c r="J2043" i="1"/>
  <c r="I2043" i="1"/>
  <c r="J2044" i="1"/>
  <c r="I2044" i="1"/>
  <c r="I2045" i="1"/>
  <c r="I2046" i="1"/>
  <c r="J2048" i="1"/>
  <c r="J2047" i="1"/>
  <c r="I2047" i="1"/>
  <c r="I2048" i="1"/>
  <c r="I2049" i="1"/>
  <c r="L2049" i="1" s="1"/>
  <c r="M2049" i="1" s="1"/>
  <c r="I2050" i="1"/>
  <c r="J2051" i="1"/>
  <c r="I2051" i="1"/>
  <c r="I2052" i="1"/>
  <c r="J2053" i="1"/>
  <c r="I2053" i="1"/>
  <c r="J2054" i="1"/>
  <c r="I2054" i="1"/>
  <c r="I2055" i="1"/>
  <c r="L2055" i="1" s="1"/>
  <c r="M2055" i="1" s="1"/>
  <c r="J2056" i="1"/>
  <c r="I2056" i="1"/>
  <c r="J2057" i="1"/>
  <c r="J2058" i="1"/>
  <c r="I2057" i="1"/>
  <c r="I2058" i="1"/>
  <c r="I2059" i="1"/>
  <c r="L2059" i="1" s="1"/>
  <c r="M2059" i="1" s="1"/>
  <c r="I2060" i="1"/>
  <c r="L2060" i="1" s="1"/>
  <c r="M2060" i="1" s="1"/>
  <c r="I2061" i="1"/>
  <c r="I2062" i="1"/>
  <c r="J2063" i="1"/>
  <c r="I2063" i="1"/>
  <c r="J2064" i="1"/>
  <c r="I2064" i="1"/>
  <c r="J2065" i="1"/>
  <c r="I2065" i="1"/>
  <c r="J2066" i="1"/>
  <c r="I2066" i="1"/>
  <c r="J2067" i="1"/>
  <c r="I2067" i="1"/>
  <c r="J2068" i="1"/>
  <c r="I2068" i="1"/>
  <c r="J2069" i="1"/>
  <c r="J2070" i="1"/>
  <c r="J2071" i="1"/>
  <c r="I2069" i="1"/>
  <c r="I2070" i="1"/>
  <c r="I2071" i="1"/>
  <c r="I2072" i="1"/>
  <c r="L2072" i="1" s="1"/>
  <c r="M2072" i="1" s="1"/>
  <c r="I2073" i="1"/>
  <c r="L2073" i="1" s="1"/>
  <c r="M2073" i="1" s="1"/>
  <c r="I2074" i="1"/>
  <c r="L2074" i="1" s="1"/>
  <c r="M2074" i="1" s="1"/>
  <c r="I2075" i="1"/>
  <c r="L2075" i="1" s="1"/>
  <c r="M2075" i="1" s="1"/>
  <c r="J2076" i="1"/>
  <c r="I2076" i="1"/>
  <c r="J2077" i="1"/>
  <c r="I2077" i="1"/>
  <c r="J2078" i="1"/>
  <c r="I2078" i="1"/>
  <c r="J2079" i="1"/>
  <c r="I2079" i="1"/>
  <c r="I2080" i="1"/>
  <c r="J2081" i="1"/>
  <c r="I2081" i="1"/>
  <c r="I2082" i="1"/>
  <c r="L2082" i="1" s="1"/>
  <c r="M2082" i="1" s="1"/>
  <c r="J2083" i="1"/>
  <c r="I2083" i="1"/>
  <c r="J2084" i="1"/>
  <c r="I2084" i="1"/>
  <c r="J2086" i="1"/>
  <c r="J2087" i="1"/>
  <c r="I2085" i="1"/>
  <c r="L2085" i="1" s="1"/>
  <c r="M2085" i="1" s="1"/>
  <c r="I2086" i="1"/>
  <c r="I2087" i="1"/>
  <c r="I2088" i="1"/>
  <c r="L2088" i="1" s="1"/>
  <c r="M2088" i="1" s="1"/>
  <c r="I2089" i="1"/>
  <c r="L2089" i="1" s="1"/>
  <c r="M2089" i="1" s="1"/>
  <c r="I2090" i="1"/>
  <c r="L2090" i="1" s="1"/>
  <c r="M2090" i="1" s="1"/>
  <c r="I2091" i="1"/>
  <c r="I2092" i="1"/>
  <c r="L2092" i="1" s="1"/>
  <c r="M2092" i="1" s="1"/>
  <c r="I2093" i="1"/>
  <c r="L2093" i="1" s="1"/>
  <c r="M2093" i="1" s="1"/>
  <c r="I2094" i="1"/>
  <c r="L2094" i="1" s="1"/>
  <c r="M2094" i="1" s="1"/>
  <c r="I2095" i="1"/>
  <c r="J2096" i="1"/>
  <c r="I2096" i="1"/>
  <c r="I2097" i="1"/>
  <c r="J2098" i="1"/>
  <c r="I2098" i="1"/>
  <c r="J2100" i="1"/>
  <c r="I2100" i="1"/>
  <c r="K2099" i="1"/>
  <c r="I2099" i="1"/>
  <c r="J2101" i="1"/>
  <c r="I2101" i="1"/>
  <c r="K2104" i="1"/>
  <c r="K2103" i="1"/>
  <c r="K2102" i="1"/>
  <c r="J2102" i="1"/>
  <c r="I2102" i="1"/>
  <c r="J2103" i="1"/>
  <c r="I2103" i="1"/>
  <c r="J2104" i="1"/>
  <c r="I2104" i="1"/>
  <c r="I2105" i="1"/>
  <c r="I2106" i="1"/>
  <c r="L2106" i="1" s="1"/>
  <c r="M2106" i="1" s="1"/>
  <c r="I2107" i="1"/>
  <c r="L2107" i="1" s="1"/>
  <c r="M2107" i="1" s="1"/>
  <c r="J2108" i="1"/>
  <c r="I2108" i="1"/>
  <c r="K2109" i="1"/>
  <c r="I2109" i="1"/>
  <c r="K2110" i="1"/>
  <c r="I2110" i="1"/>
  <c r="K2111" i="1"/>
  <c r="J2111" i="1"/>
  <c r="I2111" i="1"/>
  <c r="K2112" i="1"/>
  <c r="I2112" i="1"/>
  <c r="K2113" i="1"/>
  <c r="J2113" i="1"/>
  <c r="I2113" i="1"/>
  <c r="K2114" i="1"/>
  <c r="J2114" i="1"/>
  <c r="K2115" i="1"/>
  <c r="K2118" i="1"/>
  <c r="J2115" i="1"/>
  <c r="I2114" i="1"/>
  <c r="I2115" i="1"/>
  <c r="I2116" i="1"/>
  <c r="L2116" i="1" s="1"/>
  <c r="M2116" i="1" s="1"/>
  <c r="J2118" i="1"/>
  <c r="K2121" i="1"/>
  <c r="J2121" i="1"/>
  <c r="I2117" i="1"/>
  <c r="L2117" i="1" s="1"/>
  <c r="M2117" i="1" s="1"/>
  <c r="I2118" i="1"/>
  <c r="I2119" i="1"/>
  <c r="L2119" i="1" s="1"/>
  <c r="M2119" i="1" s="1"/>
  <c r="I2120" i="1"/>
  <c r="L2120" i="1" s="1"/>
  <c r="M2120" i="1" s="1"/>
  <c r="I2121" i="1"/>
  <c r="I2122" i="1"/>
  <c r="L2122" i="1" s="1"/>
  <c r="M2122" i="1" s="1"/>
  <c r="I2123" i="1"/>
  <c r="I2124" i="1"/>
  <c r="L2124" i="1" s="1"/>
  <c r="M2124" i="1" s="1"/>
  <c r="J2125" i="1"/>
  <c r="I2125" i="1"/>
  <c r="I2126" i="1"/>
  <c r="L2126" i="1" s="1"/>
  <c r="M2126" i="1" s="1"/>
  <c r="K2131" i="1"/>
  <c r="I2128" i="1"/>
  <c r="J2127" i="1"/>
  <c r="I2127" i="1"/>
  <c r="I2129" i="1"/>
  <c r="L2129" i="1" s="1"/>
  <c r="M2129" i="1" s="1"/>
  <c r="J2130" i="1"/>
  <c r="I2130" i="1"/>
  <c r="J2131" i="1"/>
  <c r="I2131" i="1"/>
  <c r="K2135" i="1"/>
  <c r="K2136" i="1"/>
  <c r="I2132" i="1"/>
  <c r="J2133" i="1"/>
  <c r="I2133" i="1"/>
  <c r="I2134" i="1"/>
  <c r="L2134" i="1" s="1"/>
  <c r="M2134" i="1" s="1"/>
  <c r="J2135" i="1"/>
  <c r="I2135" i="1"/>
  <c r="J2136" i="1"/>
  <c r="I2136" i="1"/>
  <c r="J2137" i="1"/>
  <c r="I2137" i="1"/>
  <c r="J2138" i="1"/>
  <c r="I2138" i="1"/>
  <c r="K2139" i="1"/>
  <c r="J2139" i="1"/>
  <c r="I2139" i="1"/>
  <c r="J2140" i="1"/>
  <c r="I2140" i="1"/>
  <c r="J2141" i="1"/>
  <c r="I2141" i="1"/>
  <c r="I2142" i="1"/>
  <c r="L2142" i="1" s="1"/>
  <c r="M2142" i="1" s="1"/>
  <c r="K2144" i="1"/>
  <c r="J2143" i="1"/>
  <c r="I2143" i="1"/>
  <c r="J2144" i="1"/>
  <c r="I2144" i="1"/>
  <c r="J2145" i="1"/>
  <c r="I2145" i="1"/>
  <c r="J2146" i="1"/>
  <c r="K2149" i="1"/>
  <c r="J2149" i="1"/>
  <c r="I2146" i="1"/>
  <c r="I2147" i="1"/>
  <c r="L2147" i="1" s="1"/>
  <c r="M2147" i="1" s="1"/>
  <c r="I2148" i="1"/>
  <c r="L2148" i="1" s="1"/>
  <c r="M2148" i="1" s="1"/>
  <c r="I2149" i="1"/>
  <c r="I2150" i="1"/>
  <c r="I2151" i="1"/>
  <c r="K2154" i="1"/>
  <c r="I2153" i="1"/>
  <c r="J2152" i="1"/>
  <c r="I2152" i="1"/>
  <c r="J2154" i="1"/>
  <c r="I2154" i="1"/>
  <c r="J2155" i="1"/>
  <c r="I2155" i="1"/>
  <c r="K2156" i="1"/>
  <c r="J2156" i="1"/>
  <c r="I2156" i="1"/>
  <c r="J2157" i="1"/>
  <c r="I2157" i="1"/>
  <c r="K2158" i="1"/>
  <c r="I2158" i="1"/>
  <c r="I2159" i="1"/>
  <c r="K2160" i="1"/>
  <c r="J2160" i="1"/>
  <c r="I2160" i="1"/>
  <c r="I2161" i="1"/>
  <c r="L2161" i="1" s="1"/>
  <c r="M2161" i="1" s="1"/>
  <c r="I2162" i="1"/>
  <c r="L2162" i="1" s="1"/>
  <c r="M2162" i="1" s="1"/>
  <c r="I2163" i="1"/>
  <c r="L2163" i="1" s="1"/>
  <c r="M2163" i="1" s="1"/>
  <c r="J2166" i="1"/>
  <c r="K2165" i="1"/>
  <c r="I2165" i="1"/>
  <c r="J2164" i="1"/>
  <c r="I2164" i="1"/>
  <c r="I2166" i="1"/>
  <c r="J2167" i="1"/>
  <c r="K2167" i="1"/>
  <c r="I2167" i="1"/>
  <c r="J2169" i="1"/>
  <c r="J2170" i="1"/>
  <c r="K2168" i="1"/>
  <c r="I2168" i="1"/>
  <c r="I2169" i="1"/>
  <c r="I2170" i="1"/>
  <c r="K2171" i="1"/>
  <c r="I2171" i="1"/>
  <c r="K2172" i="1"/>
  <c r="J2172" i="1"/>
  <c r="I2172" i="1"/>
  <c r="J2173" i="1"/>
  <c r="I2173" i="1"/>
  <c r="I2174" i="1"/>
  <c r="L2174" i="1" s="1"/>
  <c r="M2174" i="1" s="1"/>
  <c r="J2175" i="1"/>
  <c r="I2175" i="1"/>
  <c r="I2176" i="1"/>
  <c r="L2176" i="1" s="1"/>
  <c r="M2176" i="1" s="1"/>
  <c r="I2177" i="1"/>
  <c r="L2177" i="1" s="1"/>
  <c r="M2177" i="1" s="1"/>
  <c r="J2178" i="1"/>
  <c r="I2178" i="1"/>
  <c r="J2179" i="1"/>
  <c r="I2179" i="1"/>
  <c r="I2180" i="1"/>
  <c r="L2180" i="1" s="1"/>
  <c r="M2180" i="1" s="1"/>
  <c r="J2181" i="1"/>
  <c r="I2181" i="1"/>
  <c r="J2182" i="1"/>
  <c r="I2182" i="1"/>
  <c r="I2183" i="1"/>
  <c r="J2184" i="1"/>
  <c r="I2184" i="1"/>
  <c r="J2185" i="1"/>
  <c r="I2185" i="1"/>
  <c r="J2186" i="1"/>
  <c r="I2186" i="1"/>
  <c r="J2187" i="1"/>
  <c r="I2187" i="1"/>
  <c r="K2188" i="1"/>
  <c r="I2188" i="1"/>
  <c r="I2189" i="1"/>
  <c r="L2189" i="1" s="1"/>
  <c r="M2189" i="1" s="1"/>
  <c r="J2190" i="1"/>
  <c r="J2191" i="1"/>
  <c r="I2190" i="1"/>
  <c r="I2191" i="1"/>
  <c r="J2193" i="1"/>
  <c r="J2194" i="1"/>
  <c r="J2195" i="1"/>
  <c r="I2192" i="1"/>
  <c r="L2192" i="1" s="1"/>
  <c r="M2192" i="1" s="1"/>
  <c r="I2193" i="1"/>
  <c r="I2194" i="1"/>
  <c r="I2195" i="1"/>
  <c r="I2196" i="1"/>
  <c r="L2196" i="1" s="1"/>
  <c r="M2196" i="1" s="1"/>
  <c r="I2197" i="1"/>
  <c r="L2197" i="1" s="1"/>
  <c r="M2197" i="1" s="1"/>
  <c r="I2198" i="1"/>
  <c r="L2198" i="1" s="1"/>
  <c r="M2198" i="1" s="1"/>
  <c r="J2200" i="1"/>
  <c r="I2199" i="1"/>
  <c r="L2199" i="1" s="1"/>
  <c r="M2199" i="1" s="1"/>
  <c r="I2200" i="1"/>
  <c r="I2201" i="1"/>
  <c r="L2201" i="1" s="1"/>
  <c r="M2201" i="1" s="1"/>
  <c r="I2202" i="1"/>
  <c r="L2202" i="1" s="1"/>
  <c r="M2202" i="1" s="1"/>
  <c r="I2203" i="1"/>
  <c r="L2203" i="1" s="1"/>
  <c r="M2203" i="1" s="1"/>
  <c r="J2204" i="1"/>
  <c r="I2204" i="1"/>
  <c r="I2205" i="1"/>
  <c r="L2205" i="1" s="1"/>
  <c r="M2205" i="1" s="1"/>
  <c r="K2211" i="1"/>
  <c r="J2206" i="1"/>
  <c r="I2206" i="1"/>
  <c r="I2208" i="1"/>
  <c r="I2207" i="1"/>
  <c r="L2207" i="1" s="1"/>
  <c r="M2207" i="1" s="1"/>
  <c r="I2209" i="1"/>
  <c r="I2210" i="1"/>
  <c r="J2211" i="1"/>
  <c r="I2211" i="1"/>
  <c r="J2212" i="1"/>
  <c r="I2212" i="1"/>
  <c r="I2213" i="1"/>
  <c r="J2214" i="1"/>
  <c r="I2214" i="1"/>
  <c r="I2215" i="1"/>
  <c r="J2216" i="1"/>
  <c r="I2216" i="1"/>
  <c r="I2217" i="1"/>
  <c r="L2217" i="1" s="1"/>
  <c r="M2217" i="1" s="1"/>
  <c r="I2218" i="1"/>
  <c r="J2219" i="1"/>
  <c r="I2219" i="1"/>
  <c r="I2220" i="1"/>
  <c r="I2221" i="1"/>
  <c r="J2222" i="1"/>
  <c r="L2222" i="1" s="1"/>
  <c r="M2222" i="1" s="1"/>
  <c r="I2223" i="1"/>
  <c r="J2224" i="1"/>
  <c r="I2224" i="1"/>
  <c r="J2225" i="1"/>
  <c r="I2225" i="1"/>
  <c r="J2226" i="1"/>
  <c r="I2226" i="1"/>
  <c r="I2227" i="1"/>
  <c r="J2228" i="1"/>
  <c r="I2228" i="1"/>
  <c r="J2229" i="1"/>
  <c r="I2229" i="1"/>
  <c r="J2230" i="1"/>
  <c r="I2230" i="1"/>
  <c r="K2231" i="1"/>
  <c r="J2231" i="1"/>
  <c r="I2231" i="1"/>
  <c r="I2232" i="1"/>
  <c r="L2232" i="1" s="1"/>
  <c r="M2232" i="1" s="1"/>
  <c r="J2236" i="1"/>
  <c r="J2237" i="1"/>
  <c r="J2238" i="1"/>
  <c r="I2233" i="1"/>
  <c r="L2233" i="1" s="1"/>
  <c r="M2233" i="1" s="1"/>
  <c r="I2234" i="1"/>
  <c r="L2234" i="1" s="1"/>
  <c r="M2234" i="1" s="1"/>
  <c r="I2235" i="1"/>
  <c r="L2235" i="1" s="1"/>
  <c r="M2235" i="1" s="1"/>
  <c r="I2236" i="1"/>
  <c r="I2237" i="1"/>
  <c r="I2238" i="1"/>
  <c r="I2239" i="1"/>
  <c r="L2239" i="1" s="1"/>
  <c r="M2239" i="1" s="1"/>
  <c r="I2240" i="1"/>
  <c r="L2240" i="1" s="1"/>
  <c r="M2240" i="1" s="1"/>
  <c r="I2241" i="1"/>
  <c r="L2241" i="1" s="1"/>
  <c r="M2241" i="1" s="1"/>
  <c r="J2242" i="1"/>
  <c r="I2243" i="1"/>
  <c r="L2243" i="1" s="1"/>
  <c r="M2243" i="1" s="1"/>
  <c r="I2242" i="1"/>
  <c r="I2244" i="1"/>
  <c r="L2244" i="1" s="1"/>
  <c r="M2244" i="1" s="1"/>
  <c r="I2245" i="1"/>
  <c r="I2247" i="1"/>
  <c r="L2247" i="1" s="1"/>
  <c r="M2247" i="1" s="1"/>
  <c r="J2246" i="1"/>
  <c r="I2246" i="1"/>
  <c r="J2248" i="1"/>
  <c r="I2248" i="1"/>
  <c r="J2249" i="1"/>
  <c r="I2249" i="1"/>
  <c r="I2250" i="1"/>
  <c r="L2250" i="1" s="1"/>
  <c r="M2250" i="1" s="1"/>
  <c r="J2251" i="1"/>
  <c r="I2251" i="1"/>
  <c r="J2252" i="1"/>
  <c r="I2252" i="1"/>
  <c r="J2253" i="1"/>
  <c r="I2253" i="1"/>
  <c r="I2254" i="1"/>
  <c r="L2254" i="1" s="1"/>
  <c r="M2254" i="1" s="1"/>
  <c r="I2255" i="1"/>
  <c r="J2256" i="1"/>
  <c r="I2256" i="1"/>
  <c r="J2257" i="1"/>
  <c r="I2257" i="1"/>
  <c r="I2258" i="1"/>
  <c r="L2258" i="1" s="1"/>
  <c r="M2258" i="1" s="1"/>
  <c r="I2259" i="1"/>
  <c r="L2259" i="1" s="1"/>
  <c r="M2259" i="1" s="1"/>
  <c r="I2260" i="1"/>
  <c r="L2260" i="1" s="1"/>
  <c r="M2260" i="1" s="1"/>
  <c r="J2262" i="1"/>
  <c r="I2262" i="1"/>
  <c r="I2261" i="1"/>
  <c r="I2263" i="1"/>
  <c r="I2265" i="1"/>
  <c r="L2265" i="1" s="1"/>
  <c r="M2265" i="1" s="1"/>
  <c r="I2264" i="1"/>
  <c r="J2266" i="1"/>
  <c r="I2266" i="1"/>
  <c r="K2270" i="1"/>
  <c r="J2267" i="1"/>
  <c r="I2267" i="1"/>
  <c r="J2268" i="1"/>
  <c r="I2268" i="1"/>
  <c r="J2269" i="1"/>
  <c r="I2269" i="1"/>
  <c r="J2270" i="1"/>
  <c r="I2270" i="1"/>
  <c r="J2271" i="1"/>
  <c r="I2271" i="1"/>
  <c r="J2276" i="1"/>
  <c r="J2277" i="1"/>
  <c r="J2275" i="1"/>
  <c r="I2272" i="1"/>
  <c r="L2272" i="1" s="1"/>
  <c r="M2272" i="1" s="1"/>
  <c r="I2273" i="1"/>
  <c r="L2273" i="1" s="1"/>
  <c r="M2273" i="1" s="1"/>
  <c r="I2274" i="1"/>
  <c r="L2274" i="1" s="1"/>
  <c r="M2274" i="1" s="1"/>
  <c r="I2275" i="1"/>
  <c r="I2276" i="1"/>
  <c r="I2277" i="1"/>
  <c r="J2279" i="1"/>
  <c r="I2278" i="1"/>
  <c r="L2278" i="1" s="1"/>
  <c r="M2278" i="1" s="1"/>
  <c r="I2279" i="1"/>
  <c r="I2280" i="1"/>
  <c r="L2280" i="1" s="1"/>
  <c r="M2280" i="1" s="1"/>
  <c r="I2281" i="1"/>
  <c r="J2285" i="1"/>
  <c r="J2282" i="1"/>
  <c r="J2283" i="1"/>
  <c r="I2282" i="1"/>
  <c r="I2283" i="1"/>
  <c r="K2284" i="1"/>
  <c r="I2284" i="1"/>
  <c r="I2285" i="1"/>
  <c r="K2286" i="1"/>
  <c r="J2286" i="1"/>
  <c r="J2287" i="1"/>
  <c r="K2288" i="1"/>
  <c r="J2288" i="1"/>
  <c r="K2289" i="1"/>
  <c r="J2289" i="1"/>
  <c r="K2290" i="1"/>
  <c r="L2170" i="1" l="1"/>
  <c r="M2170" i="1" s="1"/>
  <c r="L2195" i="1"/>
  <c r="M2195" i="1" s="1"/>
  <c r="L2191" i="1"/>
  <c r="M2191" i="1" s="1"/>
  <c r="L2115" i="1"/>
  <c r="M2115" i="1" s="1"/>
  <c r="L2057" i="1"/>
  <c r="M2057" i="1" s="1"/>
  <c r="L2036" i="1"/>
  <c r="M2036" i="1" s="1"/>
  <c r="L1923" i="1"/>
  <c r="M1923" i="1" s="1"/>
  <c r="L2058" i="1"/>
  <c r="M2058" i="1" s="1"/>
  <c r="L1924" i="1"/>
  <c r="M1924" i="1" s="1"/>
  <c r="L1934" i="1"/>
  <c r="M1934" i="1" s="1"/>
  <c r="L1995" i="1"/>
  <c r="M1995" i="1" s="1"/>
  <c r="L1994" i="1"/>
  <c r="M1994" i="1" s="1"/>
  <c r="L1984" i="1"/>
  <c r="M1984" i="1" s="1"/>
  <c r="L1975" i="1"/>
  <c r="M1975" i="1" s="1"/>
  <c r="L1974" i="1"/>
  <c r="M1974" i="1" s="1"/>
  <c r="L1973" i="1"/>
  <c r="M1973" i="1" s="1"/>
  <c r="L1971" i="1"/>
  <c r="M1971" i="1" s="1"/>
  <c r="L1950" i="1"/>
  <c r="M1950" i="1" s="1"/>
  <c r="L1948" i="1"/>
  <c r="M1948" i="1" s="1"/>
  <c r="L1929" i="1"/>
  <c r="M1929" i="1" s="1"/>
  <c r="L1928" i="1"/>
  <c r="M1928" i="1" s="1"/>
  <c r="L1918" i="1"/>
  <c r="M1918" i="1" s="1"/>
  <c r="L1925" i="1"/>
  <c r="M1925" i="1" s="1"/>
  <c r="L1926" i="1"/>
  <c r="M1926" i="1" s="1"/>
  <c r="L1931" i="1"/>
  <c r="M1931" i="1" s="1"/>
  <c r="L1936" i="1"/>
  <c r="M1936" i="1" s="1"/>
  <c r="L1937" i="1"/>
  <c r="M1937" i="1" s="1"/>
  <c r="L1939" i="1"/>
  <c r="M1939" i="1" s="1"/>
  <c r="L1940" i="1"/>
  <c r="M1940" i="1" s="1"/>
  <c r="L1941" i="1"/>
  <c r="M1941" i="1" s="1"/>
  <c r="L1942" i="1"/>
  <c r="M1942" i="1" s="1"/>
  <c r="L1943" i="1"/>
  <c r="M1943" i="1" s="1"/>
  <c r="L1944" i="1"/>
  <c r="M1944" i="1" s="1"/>
  <c r="L2030" i="1"/>
  <c r="M2030" i="1" s="1"/>
  <c r="L2018" i="1"/>
  <c r="M2018" i="1" s="1"/>
  <c r="L2014" i="1"/>
  <c r="M2014" i="1" s="1"/>
  <c r="L2013" i="1"/>
  <c r="M2013" i="1" s="1"/>
  <c r="L2005" i="1"/>
  <c r="M2005" i="1" s="1"/>
  <c r="L2002" i="1"/>
  <c r="M2002" i="1" s="1"/>
  <c r="L1988" i="1"/>
  <c r="M1988" i="1" s="1"/>
  <c r="L1981" i="1"/>
  <c r="M1981" i="1" s="1"/>
  <c r="L1978" i="1"/>
  <c r="M1978" i="1" s="1"/>
  <c r="L1977" i="1"/>
  <c r="M1977" i="1" s="1"/>
  <c r="L1945" i="1"/>
  <c r="M1945" i="1" s="1"/>
  <c r="L1946" i="1"/>
  <c r="M1946" i="1" s="1"/>
  <c r="L1949" i="1"/>
  <c r="M1949" i="1" s="1"/>
  <c r="L1963" i="1"/>
  <c r="M1963" i="1" s="1"/>
  <c r="L1964" i="1"/>
  <c r="M1964" i="1" s="1"/>
  <c r="L1965" i="1"/>
  <c r="M1965" i="1" s="1"/>
  <c r="L1966" i="1"/>
  <c r="M1966" i="1" s="1"/>
  <c r="L1967" i="1"/>
  <c r="M1967" i="1" s="1"/>
  <c r="L1968" i="1"/>
  <c r="M1968" i="1" s="1"/>
  <c r="L1969" i="1"/>
  <c r="M1969" i="1" s="1"/>
  <c r="L1970" i="1"/>
  <c r="M1970" i="1" s="1"/>
  <c r="L1972" i="1"/>
  <c r="M1972" i="1" s="1"/>
  <c r="L1976" i="1"/>
  <c r="M1976" i="1" s="1"/>
  <c r="L1979" i="1"/>
  <c r="M1979" i="1" s="1"/>
  <c r="L1982" i="1"/>
  <c r="M1982" i="1" s="1"/>
  <c r="L1986" i="1"/>
  <c r="M1986" i="1" s="1"/>
  <c r="L1992" i="1"/>
  <c r="M1992" i="1" s="1"/>
  <c r="L1987" i="1"/>
  <c r="M1987" i="1" s="1"/>
  <c r="L1983" i="1"/>
  <c r="M1983" i="1" s="1"/>
  <c r="L1985" i="1"/>
  <c r="M1985" i="1" s="1"/>
  <c r="L1990" i="1"/>
  <c r="M1990" i="1" s="1"/>
  <c r="L1989" i="1"/>
  <c r="M1989" i="1" s="1"/>
  <c r="L1991" i="1"/>
  <c r="M1991" i="1" s="1"/>
  <c r="L1993" i="1"/>
  <c r="M1993" i="1" s="1"/>
  <c r="L1996" i="1"/>
  <c r="M1996" i="1" s="1"/>
  <c r="L2008" i="1"/>
  <c r="M2008" i="1" s="1"/>
  <c r="L2001" i="1"/>
  <c r="M2001" i="1" s="1"/>
  <c r="L1998" i="1"/>
  <c r="M1998" i="1" s="1"/>
  <c r="L1999" i="1"/>
  <c r="M1999" i="1" s="1"/>
  <c r="L2000" i="1"/>
  <c r="M2000" i="1" s="1"/>
  <c r="L2003" i="1"/>
  <c r="M2003" i="1" s="1"/>
  <c r="L2006" i="1"/>
  <c r="M2006" i="1" s="1"/>
  <c r="L2007" i="1"/>
  <c r="M2007" i="1" s="1"/>
  <c r="L2009" i="1"/>
  <c r="M2009" i="1" s="1"/>
  <c r="L2010" i="1"/>
  <c r="M2010" i="1" s="1"/>
  <c r="L2011" i="1"/>
  <c r="M2011" i="1" s="1"/>
  <c r="L2012" i="1"/>
  <c r="M2012" i="1" s="1"/>
  <c r="L2015" i="1"/>
  <c r="M2015" i="1" s="1"/>
  <c r="L2016" i="1"/>
  <c r="M2016" i="1" s="1"/>
  <c r="L2017" i="1"/>
  <c r="M2017" i="1" s="1"/>
  <c r="L2019" i="1"/>
  <c r="M2019" i="1" s="1"/>
  <c r="L2020" i="1"/>
  <c r="M2020" i="1" s="1"/>
  <c r="L2076" i="1"/>
  <c r="M2076" i="1" s="1"/>
  <c r="L2071" i="1"/>
  <c r="M2071" i="1" s="1"/>
  <c r="L2069" i="1"/>
  <c r="M2069" i="1" s="1"/>
  <c r="L2056" i="1"/>
  <c r="M2056" i="1" s="1"/>
  <c r="L2048" i="1"/>
  <c r="M2048" i="1" s="1"/>
  <c r="L2031" i="1"/>
  <c r="M2031" i="1" s="1"/>
  <c r="L2029" i="1"/>
  <c r="M2029" i="1" s="1"/>
  <c r="L2025" i="1"/>
  <c r="M2025" i="1" s="1"/>
  <c r="L2024" i="1"/>
  <c r="M2024" i="1" s="1"/>
  <c r="L2021" i="1"/>
  <c r="M2021" i="1" s="1"/>
  <c r="L2022" i="1"/>
  <c r="M2022" i="1" s="1"/>
  <c r="L2023" i="1"/>
  <c r="M2023" i="1" s="1"/>
  <c r="L2026" i="1"/>
  <c r="M2026" i="1" s="1"/>
  <c r="L2032" i="1"/>
  <c r="M2032" i="1" s="1"/>
  <c r="L2033" i="1"/>
  <c r="M2033" i="1" s="1"/>
  <c r="L2034" i="1"/>
  <c r="M2034" i="1" s="1"/>
  <c r="L2035" i="1"/>
  <c r="M2035" i="1" s="1"/>
  <c r="L2039" i="1"/>
  <c r="M2039" i="1" s="1"/>
  <c r="L2040" i="1"/>
  <c r="M2040" i="1" s="1"/>
  <c r="L2041" i="1"/>
  <c r="M2041" i="1" s="1"/>
  <c r="L2042" i="1"/>
  <c r="M2042" i="1" s="1"/>
  <c r="L2054" i="1"/>
  <c r="M2054" i="1" s="1"/>
  <c r="L2053" i="1"/>
  <c r="M2053" i="1" s="1"/>
  <c r="L2047" i="1"/>
  <c r="M2047" i="1" s="1"/>
  <c r="L2043" i="1"/>
  <c r="M2043" i="1" s="1"/>
  <c r="L2044" i="1"/>
  <c r="M2044" i="1" s="1"/>
  <c r="L2045" i="1"/>
  <c r="M2045" i="1" s="1"/>
  <c r="L2046" i="1"/>
  <c r="M2046" i="1" s="1"/>
  <c r="L2051" i="1"/>
  <c r="M2051" i="1" s="1"/>
  <c r="L2050" i="1"/>
  <c r="M2050" i="1" s="1"/>
  <c r="L2052" i="1"/>
  <c r="M2052" i="1" s="1"/>
  <c r="L2061" i="1"/>
  <c r="M2061" i="1" s="1"/>
  <c r="L2062" i="1"/>
  <c r="M2062" i="1" s="1"/>
  <c r="L2063" i="1"/>
  <c r="M2063" i="1" s="1"/>
  <c r="L2064" i="1"/>
  <c r="M2064" i="1" s="1"/>
  <c r="L2065" i="1"/>
  <c r="M2065" i="1" s="1"/>
  <c r="L2087" i="1"/>
  <c r="M2087" i="1" s="1"/>
  <c r="L2066" i="1"/>
  <c r="M2066" i="1" s="1"/>
  <c r="L2067" i="1"/>
  <c r="M2067" i="1" s="1"/>
  <c r="L2068" i="1"/>
  <c r="M2068" i="1" s="1"/>
  <c r="L2070" i="1"/>
  <c r="M2070" i="1" s="1"/>
  <c r="L2077" i="1"/>
  <c r="M2077" i="1" s="1"/>
  <c r="L2086" i="1"/>
  <c r="M2086" i="1" s="1"/>
  <c r="L2078" i="1"/>
  <c r="M2078" i="1" s="1"/>
  <c r="L2079" i="1"/>
  <c r="M2079" i="1" s="1"/>
  <c r="L2080" i="1"/>
  <c r="M2080" i="1" s="1"/>
  <c r="L2081" i="1"/>
  <c r="M2081" i="1" s="1"/>
  <c r="L2083" i="1"/>
  <c r="M2083" i="1" s="1"/>
  <c r="L2084" i="1"/>
  <c r="M2084" i="1" s="1"/>
  <c r="L2096" i="1"/>
  <c r="M2096" i="1" s="1"/>
  <c r="L2091" i="1"/>
  <c r="M2091" i="1" s="1"/>
  <c r="L2095" i="1"/>
  <c r="M2095" i="1" s="1"/>
  <c r="L2097" i="1"/>
  <c r="M2097" i="1" s="1"/>
  <c r="L2136" i="1"/>
  <c r="M2136" i="1" s="1"/>
  <c r="L2131" i="1"/>
  <c r="M2131" i="1" s="1"/>
  <c r="L2104" i="1"/>
  <c r="M2104" i="1" s="1"/>
  <c r="L2102" i="1"/>
  <c r="M2102" i="1" s="1"/>
  <c r="L2098" i="1"/>
  <c r="M2098" i="1" s="1"/>
  <c r="L2099" i="1"/>
  <c r="M2099" i="1" s="1"/>
  <c r="L2100" i="1"/>
  <c r="M2100" i="1" s="1"/>
  <c r="L2101" i="1"/>
  <c r="M2101" i="1" s="1"/>
  <c r="L2103" i="1"/>
  <c r="M2103" i="1" s="1"/>
  <c r="L2105" i="1"/>
  <c r="M2105" i="1" s="1"/>
  <c r="L2114" i="1"/>
  <c r="M2114" i="1" s="1"/>
  <c r="L2109" i="1"/>
  <c r="M2109" i="1" s="1"/>
  <c r="L2108" i="1"/>
  <c r="M2108" i="1" s="1"/>
  <c r="L2110" i="1"/>
  <c r="M2110" i="1" s="1"/>
  <c r="L2111" i="1"/>
  <c r="M2111" i="1" s="1"/>
  <c r="L2112" i="1"/>
  <c r="M2112" i="1" s="1"/>
  <c r="L2113" i="1"/>
  <c r="M2113" i="1" s="1"/>
  <c r="L2118" i="1"/>
  <c r="M2118" i="1" s="1"/>
  <c r="L2121" i="1"/>
  <c r="M2121" i="1" s="1"/>
  <c r="L2125" i="1"/>
  <c r="M2125" i="1" s="1"/>
  <c r="L2123" i="1"/>
  <c r="M2123" i="1" s="1"/>
  <c r="L2166" i="1"/>
  <c r="M2166" i="1" s="1"/>
  <c r="L2156" i="1"/>
  <c r="M2156" i="1" s="1"/>
  <c r="L2154" i="1"/>
  <c r="M2154" i="1" s="1"/>
  <c r="L2152" i="1"/>
  <c r="M2152" i="1" s="1"/>
  <c r="L2149" i="1"/>
  <c r="M2149" i="1" s="1"/>
  <c r="L2146" i="1"/>
  <c r="M2146" i="1" s="1"/>
  <c r="L2144" i="1"/>
  <c r="M2144" i="1" s="1"/>
  <c r="L2140" i="1"/>
  <c r="M2140" i="1" s="1"/>
  <c r="L2139" i="1"/>
  <c r="M2139" i="1" s="1"/>
  <c r="L2133" i="1"/>
  <c r="M2133" i="1" s="1"/>
  <c r="L2127" i="1"/>
  <c r="M2127" i="1" s="1"/>
  <c r="L2128" i="1"/>
  <c r="M2128" i="1" s="1"/>
  <c r="L2130" i="1"/>
  <c r="M2130" i="1" s="1"/>
  <c r="L2132" i="1"/>
  <c r="M2132" i="1" s="1"/>
  <c r="L2135" i="1"/>
  <c r="M2135" i="1" s="1"/>
  <c r="L2137" i="1"/>
  <c r="M2137" i="1" s="1"/>
  <c r="L2138" i="1"/>
  <c r="M2138" i="1" s="1"/>
  <c r="L2141" i="1"/>
  <c r="M2141" i="1" s="1"/>
  <c r="L2143" i="1"/>
  <c r="M2143" i="1" s="1"/>
  <c r="L2145" i="1"/>
  <c r="M2145" i="1" s="1"/>
  <c r="L2150" i="1"/>
  <c r="M2150" i="1" s="1"/>
  <c r="L2151" i="1"/>
  <c r="M2151" i="1" s="1"/>
  <c r="L2164" i="1"/>
  <c r="M2164" i="1" s="1"/>
  <c r="L2165" i="1"/>
  <c r="M2165" i="1" s="1"/>
  <c r="L2153" i="1"/>
  <c r="M2153" i="1" s="1"/>
  <c r="L2155" i="1"/>
  <c r="M2155" i="1" s="1"/>
  <c r="L2157" i="1"/>
  <c r="M2157" i="1" s="1"/>
  <c r="L2158" i="1"/>
  <c r="M2158" i="1" s="1"/>
  <c r="L2159" i="1"/>
  <c r="M2159" i="1" s="1"/>
  <c r="L2160" i="1"/>
  <c r="M2160" i="1" s="1"/>
  <c r="L2212" i="1"/>
  <c r="M2212" i="1" s="1"/>
  <c r="L2200" i="1"/>
  <c r="M2200" i="1" s="1"/>
  <c r="L2173" i="1"/>
  <c r="M2173" i="1" s="1"/>
  <c r="L2172" i="1"/>
  <c r="M2172" i="1" s="1"/>
  <c r="L2168" i="1"/>
  <c r="M2168" i="1" s="1"/>
  <c r="L2167" i="1"/>
  <c r="M2167" i="1" s="1"/>
  <c r="L2169" i="1"/>
  <c r="M2169" i="1" s="1"/>
  <c r="L2171" i="1"/>
  <c r="M2171" i="1" s="1"/>
  <c r="L2179" i="1"/>
  <c r="M2179" i="1" s="1"/>
  <c r="L2175" i="1"/>
  <c r="M2175" i="1" s="1"/>
  <c r="L2178" i="1"/>
  <c r="M2178" i="1" s="1"/>
  <c r="L2194" i="1"/>
  <c r="M2194" i="1" s="1"/>
  <c r="L2190" i="1"/>
  <c r="M2190" i="1" s="1"/>
  <c r="L2182" i="1"/>
  <c r="M2182" i="1" s="1"/>
  <c r="L2183" i="1"/>
  <c r="M2183" i="1" s="1"/>
  <c r="L2181" i="1"/>
  <c r="M2181" i="1" s="1"/>
  <c r="L2228" i="1"/>
  <c r="M2228" i="1" s="1"/>
  <c r="L2224" i="1"/>
  <c r="M2224" i="1" s="1"/>
  <c r="L2214" i="1"/>
  <c r="M2214" i="1" s="1"/>
  <c r="L2204" i="1"/>
  <c r="M2204" i="1" s="1"/>
  <c r="L2193" i="1"/>
  <c r="M2193" i="1" s="1"/>
  <c r="L2184" i="1"/>
  <c r="M2184" i="1" s="1"/>
  <c r="L2185" i="1"/>
  <c r="M2185" i="1" s="1"/>
  <c r="L2186" i="1"/>
  <c r="M2186" i="1" s="1"/>
  <c r="L2187" i="1"/>
  <c r="M2187" i="1" s="1"/>
  <c r="L2188" i="1"/>
  <c r="M2188" i="1" s="1"/>
  <c r="L2219" i="1"/>
  <c r="M2219" i="1" s="1"/>
  <c r="L2216" i="1"/>
  <c r="M2216" i="1" s="1"/>
  <c r="L2238" i="1"/>
  <c r="M2238" i="1" s="1"/>
  <c r="L2206" i="1"/>
  <c r="M2206" i="1" s="1"/>
  <c r="L2208" i="1"/>
  <c r="M2208" i="1" s="1"/>
  <c r="L2209" i="1"/>
  <c r="M2209" i="1" s="1"/>
  <c r="L2210" i="1"/>
  <c r="M2210" i="1" s="1"/>
  <c r="L2211" i="1"/>
  <c r="M2211" i="1" s="1"/>
  <c r="L2213" i="1"/>
  <c r="M2213" i="1" s="1"/>
  <c r="L2215" i="1"/>
  <c r="M2215" i="1" s="1"/>
  <c r="L2218" i="1"/>
  <c r="M2218" i="1" s="1"/>
  <c r="L2220" i="1"/>
  <c r="M2220" i="1" s="1"/>
  <c r="L2221" i="1"/>
  <c r="M2221" i="1" s="1"/>
  <c r="L2223" i="1"/>
  <c r="M2223" i="1" s="1"/>
  <c r="L2225" i="1"/>
  <c r="M2225" i="1" s="1"/>
  <c r="L2226" i="1"/>
  <c r="M2226" i="1" s="1"/>
  <c r="L2227" i="1"/>
  <c r="M2227" i="1" s="1"/>
  <c r="L2229" i="1"/>
  <c r="M2229" i="1" s="1"/>
  <c r="L2230" i="1"/>
  <c r="M2230" i="1" s="1"/>
  <c r="L2231" i="1"/>
  <c r="M2231" i="1" s="1"/>
  <c r="L2237" i="1"/>
  <c r="M2237" i="1" s="1"/>
  <c r="L2236" i="1"/>
  <c r="M2236" i="1" s="1"/>
  <c r="L2242" i="1"/>
  <c r="M2242" i="1" s="1"/>
  <c r="L2249" i="1"/>
  <c r="M2249" i="1" s="1"/>
  <c r="L2251" i="1"/>
  <c r="M2251" i="1" s="1"/>
  <c r="L2245" i="1"/>
  <c r="M2245" i="1" s="1"/>
  <c r="L2246" i="1"/>
  <c r="M2246" i="1" s="1"/>
  <c r="L2248" i="1"/>
  <c r="M2248" i="1" s="1"/>
  <c r="L2253" i="1"/>
  <c r="M2253" i="1" s="1"/>
  <c r="L2257" i="1"/>
  <c r="M2257" i="1" s="1"/>
  <c r="L2252" i="1"/>
  <c r="M2252" i="1" s="1"/>
  <c r="L2255" i="1"/>
  <c r="M2255" i="1" s="1"/>
  <c r="L2256" i="1"/>
  <c r="M2256" i="1" s="1"/>
  <c r="L2275" i="1"/>
  <c r="M2275" i="1" s="1"/>
  <c r="L2279" i="1"/>
  <c r="M2279" i="1" s="1"/>
  <c r="L2261" i="1"/>
  <c r="M2261" i="1" s="1"/>
  <c r="L2262" i="1"/>
  <c r="M2262" i="1" s="1"/>
  <c r="L2263" i="1"/>
  <c r="M2263" i="1" s="1"/>
  <c r="L2264" i="1"/>
  <c r="M2264" i="1" s="1"/>
  <c r="L2266" i="1"/>
  <c r="M2266" i="1" s="1"/>
  <c r="L2277" i="1"/>
  <c r="M2277" i="1" s="1"/>
  <c r="L2284" i="1"/>
  <c r="M2284" i="1" s="1"/>
  <c r="L2271" i="1"/>
  <c r="M2271" i="1" s="1"/>
  <c r="L2267" i="1"/>
  <c r="M2267" i="1" s="1"/>
  <c r="L2268" i="1"/>
  <c r="M2268" i="1" s="1"/>
  <c r="L2270" i="1"/>
  <c r="M2270" i="1" s="1"/>
  <c r="L2269" i="1"/>
  <c r="M2269" i="1" s="1"/>
  <c r="L2276" i="1"/>
  <c r="M2276" i="1" s="1"/>
  <c r="L2281" i="1"/>
  <c r="M2281" i="1" s="1"/>
  <c r="L2282" i="1"/>
  <c r="M2282" i="1" s="1"/>
  <c r="L2283" i="1"/>
  <c r="M2283" i="1" s="1"/>
  <c r="L2285" i="1"/>
  <c r="M2285" i="1" s="1"/>
  <c r="I2286" i="1"/>
  <c r="L2286" i="1" s="1"/>
  <c r="M2286" i="1" s="1"/>
  <c r="I2287" i="1"/>
  <c r="L2287" i="1" s="1"/>
  <c r="M2287" i="1" s="1"/>
  <c r="I2288" i="1"/>
  <c r="L2288" i="1" s="1"/>
  <c r="M2288" i="1" s="1"/>
  <c r="I2289" i="1"/>
  <c r="L2289" i="1" s="1"/>
  <c r="M2289" i="1" s="1"/>
  <c r="I2290" i="1"/>
  <c r="L2290" i="1" s="1"/>
  <c r="M2290" i="1" s="1"/>
  <c r="I2291" i="1"/>
  <c r="L2291" i="1" s="1"/>
  <c r="M2291" i="1" s="1"/>
  <c r="I2292" i="1"/>
  <c r="K2293" i="1"/>
  <c r="K2294" i="1"/>
  <c r="I2294" i="1"/>
  <c r="J2295" i="1"/>
  <c r="I2295" i="1"/>
  <c r="J2298" i="1"/>
  <c r="K2296" i="1"/>
  <c r="J2296" i="1"/>
  <c r="I2296" i="1"/>
  <c r="I2297" i="1"/>
  <c r="L2297" i="1" s="1"/>
  <c r="M2297" i="1" s="1"/>
  <c r="I2298" i="1"/>
  <c r="I2299" i="1"/>
  <c r="L2299" i="1" s="1"/>
  <c r="M2299" i="1" s="1"/>
  <c r="I2300" i="1"/>
  <c r="K2301" i="1"/>
  <c r="I2301" i="1"/>
  <c r="J2302" i="1"/>
  <c r="I2302" i="1"/>
  <c r="K2303" i="1"/>
  <c r="J2303" i="1"/>
  <c r="I2303" i="1"/>
  <c r="K2305" i="1"/>
  <c r="J2305" i="1"/>
  <c r="I2305" i="1"/>
  <c r="K2304" i="1"/>
  <c r="J2304" i="1"/>
  <c r="I2304" i="1"/>
  <c r="I2306" i="1"/>
  <c r="I2307" i="1"/>
  <c r="L2307" i="1" s="1"/>
  <c r="M2307" i="1" s="1"/>
  <c r="J2308" i="1"/>
  <c r="I2308" i="1"/>
  <c r="J2309" i="1"/>
  <c r="I2309" i="1"/>
  <c r="J2311" i="1"/>
  <c r="I2311" i="1"/>
  <c r="J2310" i="1"/>
  <c r="I2310" i="1"/>
  <c r="J2312" i="1"/>
  <c r="I2312" i="1"/>
  <c r="I2313" i="1"/>
  <c r="L2313" i="1" s="1"/>
  <c r="M2313" i="1" s="1"/>
  <c r="I2314" i="1"/>
  <c r="J2315" i="1"/>
  <c r="I2315" i="1"/>
  <c r="K2316" i="1"/>
  <c r="I2316" i="1"/>
  <c r="J2318" i="1"/>
  <c r="J2319" i="1"/>
  <c r="J2322" i="1"/>
  <c r="J2321" i="1"/>
  <c r="J2320" i="1"/>
  <c r="K2317" i="1"/>
  <c r="I2317" i="1"/>
  <c r="I2318" i="1"/>
  <c r="I2319" i="1"/>
  <c r="I2320" i="1"/>
  <c r="I2321" i="1"/>
  <c r="K2322" i="1"/>
  <c r="I2322" i="1"/>
  <c r="J2323" i="1"/>
  <c r="I2323" i="1"/>
  <c r="K2324" i="1"/>
  <c r="I2324" i="1"/>
  <c r="J2325" i="1"/>
  <c r="I2325" i="1"/>
  <c r="K2326" i="1"/>
  <c r="J2326" i="1"/>
  <c r="I2326" i="1"/>
  <c r="J2327" i="1"/>
  <c r="I2327" i="1"/>
  <c r="K2328" i="1"/>
  <c r="J2328" i="1"/>
  <c r="I2328" i="1"/>
  <c r="K2329" i="1"/>
  <c r="J2329" i="1"/>
  <c r="I2329" i="1"/>
  <c r="K2331" i="1"/>
  <c r="K2330" i="1"/>
  <c r="J2330" i="1"/>
  <c r="J2331" i="1"/>
  <c r="I2330" i="1"/>
  <c r="I2331" i="1"/>
  <c r="I2332" i="1"/>
  <c r="L2332" i="1" s="1"/>
  <c r="M2332" i="1" s="1"/>
  <c r="I2333" i="1"/>
  <c r="L2333" i="1" s="1"/>
  <c r="M2333" i="1" s="1"/>
  <c r="J2335" i="1"/>
  <c r="J2336" i="1"/>
  <c r="I2334" i="1"/>
  <c r="L2334" i="1" s="1"/>
  <c r="M2334" i="1" s="1"/>
  <c r="I2335" i="1"/>
  <c r="I2336" i="1"/>
  <c r="I2337" i="1"/>
  <c r="L2337" i="1" s="1"/>
  <c r="M2337" i="1" s="1"/>
  <c r="I2338" i="1"/>
  <c r="L2338" i="1" s="1"/>
  <c r="M2338" i="1" s="1"/>
  <c r="I2339" i="1"/>
  <c r="L2339" i="1" s="1"/>
  <c r="M2339" i="1" s="1"/>
  <c r="I2340" i="1"/>
  <c r="L2340" i="1" s="1"/>
  <c r="M2340" i="1" s="1"/>
  <c r="I2341" i="1"/>
  <c r="L2341" i="1" s="1"/>
  <c r="M2341" i="1" s="1"/>
  <c r="K2342" i="1"/>
  <c r="J2342" i="1"/>
  <c r="I2342" i="1"/>
  <c r="I2343" i="1"/>
  <c r="L2343" i="1" s="1"/>
  <c r="M2343" i="1" s="1"/>
  <c r="I2344" i="1"/>
  <c r="L2344" i="1" s="1"/>
  <c r="M2344" i="1" s="1"/>
  <c r="I2345" i="1"/>
  <c r="J2346" i="1"/>
  <c r="I2346" i="1"/>
  <c r="J2347" i="1"/>
  <c r="I2347" i="1"/>
  <c r="J2348" i="1"/>
  <c r="I2348" i="1"/>
  <c r="I2349" i="1"/>
  <c r="J2350" i="1"/>
  <c r="I2350" i="1"/>
  <c r="I2353" i="1"/>
  <c r="J2353" i="1"/>
  <c r="I2354" i="1"/>
  <c r="J2354" i="1"/>
  <c r="I2352" i="1"/>
  <c r="J2351" i="1"/>
  <c r="I2351" i="1"/>
  <c r="K2355" i="1"/>
  <c r="J2355" i="1"/>
  <c r="I2355" i="1"/>
  <c r="I2356" i="1"/>
  <c r="L2356" i="1" s="1"/>
  <c r="M2356" i="1" s="1"/>
  <c r="I2357" i="1"/>
  <c r="L2357" i="1" s="1"/>
  <c r="M2357" i="1" s="1"/>
  <c r="K2358" i="1"/>
  <c r="J2358" i="1"/>
  <c r="I2358" i="1"/>
  <c r="J2360" i="1"/>
  <c r="I2359" i="1"/>
  <c r="L2359" i="1" s="1"/>
  <c r="M2359" i="1" s="1"/>
  <c r="I2360" i="1"/>
  <c r="J2362" i="1"/>
  <c r="I2361" i="1"/>
  <c r="L2361" i="1" s="1"/>
  <c r="M2361" i="1" s="1"/>
  <c r="I2362" i="1"/>
  <c r="J2363" i="1"/>
  <c r="I2363" i="1"/>
  <c r="J2364" i="1"/>
  <c r="I2364" i="1"/>
  <c r="J2365" i="1"/>
  <c r="I2365" i="1"/>
  <c r="K2370" i="1"/>
  <c r="J2366" i="1"/>
  <c r="I2366" i="1"/>
  <c r="J2367" i="1"/>
  <c r="I2367" i="1"/>
  <c r="I2368" i="1"/>
  <c r="I2369" i="1"/>
  <c r="J2370" i="1"/>
  <c r="I2370" i="1"/>
  <c r="J2371" i="1"/>
  <c r="I2371" i="1"/>
  <c r="I2372" i="1"/>
  <c r="J2373" i="1"/>
  <c r="I2373" i="1"/>
  <c r="K2374" i="1"/>
  <c r="J2374" i="1"/>
  <c r="I2374" i="1"/>
  <c r="I2375" i="1"/>
  <c r="L2375" i="1" s="1"/>
  <c r="M2375" i="1" s="1"/>
  <c r="K2376" i="1"/>
  <c r="J2376" i="1"/>
  <c r="I2376" i="1"/>
  <c r="K2377" i="1"/>
  <c r="J2377" i="1"/>
  <c r="I2377" i="1"/>
  <c r="J2378" i="1"/>
  <c r="J2379" i="1"/>
  <c r="J2380" i="1"/>
  <c r="K2378" i="1"/>
  <c r="I2378" i="1"/>
  <c r="I2379" i="1"/>
  <c r="I2380" i="1"/>
  <c r="K2381" i="1"/>
  <c r="I2381" i="1"/>
  <c r="J2383" i="1"/>
  <c r="K2382" i="1"/>
  <c r="I2382" i="1"/>
  <c r="K2383" i="1"/>
  <c r="I2383" i="1"/>
  <c r="K2384" i="1"/>
  <c r="I2384" i="1"/>
  <c r="J2387" i="1"/>
  <c r="J2388" i="1"/>
  <c r="K2385" i="1"/>
  <c r="I2385" i="1"/>
  <c r="K2386" i="1"/>
  <c r="I2386" i="1"/>
  <c r="I2387" i="1"/>
  <c r="I2388" i="1"/>
  <c r="J2391" i="1"/>
  <c r="K2389" i="1"/>
  <c r="I2389" i="1"/>
  <c r="K2390" i="1"/>
  <c r="I2390" i="1"/>
  <c r="I2391" i="1"/>
  <c r="I2395" i="1"/>
  <c r="K2392" i="1"/>
  <c r="I2392" i="1"/>
  <c r="J2393" i="1"/>
  <c r="I2393" i="1"/>
  <c r="K2394" i="1"/>
  <c r="J2394" i="1"/>
  <c r="I2394" i="1"/>
  <c r="K2395" i="1"/>
  <c r="J2401" i="1"/>
  <c r="J2399" i="1"/>
  <c r="J2400" i="1"/>
  <c r="J2398" i="1"/>
  <c r="J2402" i="1"/>
  <c r="K2406" i="1"/>
  <c r="J2406" i="1"/>
  <c r="K2396" i="1"/>
  <c r="I2396" i="1"/>
  <c r="K2397" i="1"/>
  <c r="I2397" i="1"/>
  <c r="K2398" i="1"/>
  <c r="I2398" i="1"/>
  <c r="I2399" i="1"/>
  <c r="K2400" i="1"/>
  <c r="I2400" i="1"/>
  <c r="I2401" i="1"/>
  <c r="K2402" i="1"/>
  <c r="I2402" i="1"/>
  <c r="K2403" i="1"/>
  <c r="I2403" i="1"/>
  <c r="K2404" i="1"/>
  <c r="I2404" i="1"/>
  <c r="K2405" i="1"/>
  <c r="I2405" i="1"/>
  <c r="I2406" i="1"/>
  <c r="K2414" i="1"/>
  <c r="K2407" i="1"/>
  <c r="I2407" i="1"/>
  <c r="K2408" i="1"/>
  <c r="I2408" i="1"/>
  <c r="K2409" i="1"/>
  <c r="J2409" i="1"/>
  <c r="I2409" i="1"/>
  <c r="K2410" i="1"/>
  <c r="J2410" i="1"/>
  <c r="I2410" i="1"/>
  <c r="I2411" i="1"/>
  <c r="I2415" i="1"/>
  <c r="I2416" i="1"/>
  <c r="K2412" i="1"/>
  <c r="J2412" i="1"/>
  <c r="I2412" i="1"/>
  <c r="K2413" i="1"/>
  <c r="J2413" i="1"/>
  <c r="I2413" i="1"/>
  <c r="J2414" i="1"/>
  <c r="I2414" i="1"/>
  <c r="K2415" i="1"/>
  <c r="J2417" i="1"/>
  <c r="I2417" i="1"/>
  <c r="J2418" i="1"/>
  <c r="I2418" i="1"/>
  <c r="K2419" i="1"/>
  <c r="J2419" i="1"/>
  <c r="I2419" i="1"/>
  <c r="K2420" i="1"/>
  <c r="K2421" i="1"/>
  <c r="J2420" i="1"/>
  <c r="I2420" i="1"/>
  <c r="J2421" i="1"/>
  <c r="I2421" i="1"/>
  <c r="J2422" i="1"/>
  <c r="I2422" i="1"/>
  <c r="K2423" i="1"/>
  <c r="I2423" i="1"/>
  <c r="K2424" i="1"/>
  <c r="I2424" i="1"/>
  <c r="K2425" i="1"/>
  <c r="J2425" i="1"/>
  <c r="I2425" i="1"/>
  <c r="I2426" i="1"/>
  <c r="K2427" i="1"/>
  <c r="K2429" i="1"/>
  <c r="K2436" i="1"/>
  <c r="J2427" i="1"/>
  <c r="I2427" i="1"/>
  <c r="I2428" i="1"/>
  <c r="J2429" i="1"/>
  <c r="I2429" i="1"/>
  <c r="J2430" i="1"/>
  <c r="I2430" i="1"/>
  <c r="I2431" i="1"/>
  <c r="I2432" i="1"/>
  <c r="J2433" i="1"/>
  <c r="I2433" i="1"/>
  <c r="J2434" i="1"/>
  <c r="I2434" i="1"/>
  <c r="I2435" i="1"/>
  <c r="L2435" i="1" s="1"/>
  <c r="M2435" i="1" s="1"/>
  <c r="J2436" i="1"/>
  <c r="I2436" i="1"/>
  <c r="J2437" i="1"/>
  <c r="I2437" i="1"/>
  <c r="K2445" i="1"/>
  <c r="K2448" i="1"/>
  <c r="K2450" i="1"/>
  <c r="I2438" i="1"/>
  <c r="L2438" i="1" s="1"/>
  <c r="M2438" i="1" s="1"/>
  <c r="J2440" i="1"/>
  <c r="I2440" i="1"/>
  <c r="J2439" i="1"/>
  <c r="I2439" i="1"/>
  <c r="J2441" i="1"/>
  <c r="I2441" i="1"/>
  <c r="I2442" i="1"/>
  <c r="L2442" i="1" s="1"/>
  <c r="M2442" i="1" s="1"/>
  <c r="J2443" i="1"/>
  <c r="I2443" i="1"/>
  <c r="I2444" i="1"/>
  <c r="L2444" i="1" s="1"/>
  <c r="M2444" i="1" s="1"/>
  <c r="J2445" i="1"/>
  <c r="I2445" i="1"/>
  <c r="I2446" i="1"/>
  <c r="I2447" i="1"/>
  <c r="L2447" i="1" s="1"/>
  <c r="M2447" i="1" s="1"/>
  <c r="J2448" i="1"/>
  <c r="I2448" i="1"/>
  <c r="I2449" i="1"/>
  <c r="J2450" i="1"/>
  <c r="I2450" i="1"/>
  <c r="J2451" i="1"/>
  <c r="I2451" i="1"/>
  <c r="J2452" i="1"/>
  <c r="I2452" i="1"/>
  <c r="K2455" i="1"/>
  <c r="K2456" i="1"/>
  <c r="K2459" i="1"/>
  <c r="K2464" i="1"/>
  <c r="K2467" i="1"/>
  <c r="J2453" i="1"/>
  <c r="I2453" i="1"/>
  <c r="J2454" i="1"/>
  <c r="I2454" i="1"/>
  <c r="J2455" i="1"/>
  <c r="I2455" i="1"/>
  <c r="J2456" i="1"/>
  <c r="I2456" i="1"/>
  <c r="I2457" i="1"/>
  <c r="I2458" i="1"/>
  <c r="J2459" i="1"/>
  <c r="I2459" i="1"/>
  <c r="I2461" i="1"/>
  <c r="J2460" i="1"/>
  <c r="I2460" i="1"/>
  <c r="J2462" i="1"/>
  <c r="I2462" i="1"/>
  <c r="I2463" i="1"/>
  <c r="J2464" i="1"/>
  <c r="I2464" i="1"/>
  <c r="I2465" i="1"/>
  <c r="J2466" i="1"/>
  <c r="I2466" i="1"/>
  <c r="J2467" i="1"/>
  <c r="I2467" i="1"/>
  <c r="J2468" i="1"/>
  <c r="J2469" i="1"/>
  <c r="I2468" i="1"/>
  <c r="J2471" i="1"/>
  <c r="J2472" i="1"/>
  <c r="K2475" i="1"/>
  <c r="K2481" i="1"/>
  <c r="L2308" i="1" l="1"/>
  <c r="M2308" i="1" s="1"/>
  <c r="L2296" i="1"/>
  <c r="M2296" i="1" s="1"/>
  <c r="L2305" i="1"/>
  <c r="M2305" i="1" s="1"/>
  <c r="L2309" i="1"/>
  <c r="M2309" i="1" s="1"/>
  <c r="L2293" i="1"/>
  <c r="L2350" i="1"/>
  <c r="M2350" i="1" s="1"/>
  <c r="L2336" i="1"/>
  <c r="M2336" i="1" s="1"/>
  <c r="L2303" i="1"/>
  <c r="M2303" i="1" s="1"/>
  <c r="L2353" i="1"/>
  <c r="M2353" i="1" s="1"/>
  <c r="L2292" i="1"/>
  <c r="M2292" i="1" s="1"/>
  <c r="L2294" i="1"/>
  <c r="M2294" i="1" s="1"/>
  <c r="L2295" i="1"/>
  <c r="M2295" i="1" s="1"/>
  <c r="L2298" i="1"/>
  <c r="M2298" i="1" s="1"/>
  <c r="L2301" i="1"/>
  <c r="M2301" i="1" s="1"/>
  <c r="L2300" i="1"/>
  <c r="M2300" i="1" s="1"/>
  <c r="L2302" i="1"/>
  <c r="M2302" i="1" s="1"/>
  <c r="L2304" i="1"/>
  <c r="M2304" i="1" s="1"/>
  <c r="L2306" i="1"/>
  <c r="M2306" i="1" s="1"/>
  <c r="L2310" i="1"/>
  <c r="M2310" i="1" s="1"/>
  <c r="L2311" i="1"/>
  <c r="M2311" i="1" s="1"/>
  <c r="L2312" i="1"/>
  <c r="M2312" i="1" s="1"/>
  <c r="L2314" i="1"/>
  <c r="M2314" i="1" s="1"/>
  <c r="L2315" i="1"/>
  <c r="M2315" i="1" s="1"/>
  <c r="L2316" i="1"/>
  <c r="M2316" i="1" s="1"/>
  <c r="L2318" i="1"/>
  <c r="M2318" i="1" s="1"/>
  <c r="L2319" i="1"/>
  <c r="M2319" i="1" s="1"/>
  <c r="L2358" i="1"/>
  <c r="M2358" i="1" s="1"/>
  <c r="L2331" i="1"/>
  <c r="M2331" i="1" s="1"/>
  <c r="L2354" i="1"/>
  <c r="M2354" i="1" s="1"/>
  <c r="L2320" i="1"/>
  <c r="M2320" i="1" s="1"/>
  <c r="L2317" i="1"/>
  <c r="M2317" i="1" s="1"/>
  <c r="L2322" i="1"/>
  <c r="M2322" i="1" s="1"/>
  <c r="L2321" i="1"/>
  <c r="M2321" i="1" s="1"/>
  <c r="L2325" i="1"/>
  <c r="M2325" i="1" s="1"/>
  <c r="L2324" i="1"/>
  <c r="M2324" i="1" s="1"/>
  <c r="L2323" i="1"/>
  <c r="M2323" i="1" s="1"/>
  <c r="L2329" i="1"/>
  <c r="M2329" i="1" s="1"/>
  <c r="L2328" i="1"/>
  <c r="M2328" i="1" s="1"/>
  <c r="L2326" i="1"/>
  <c r="M2326" i="1" s="1"/>
  <c r="L2327" i="1"/>
  <c r="M2327" i="1" s="1"/>
  <c r="L2330" i="1"/>
  <c r="M2330" i="1" s="1"/>
  <c r="L2335" i="1"/>
  <c r="M2335" i="1" s="1"/>
  <c r="L2342" i="1"/>
  <c r="M2342" i="1" s="1"/>
  <c r="L2345" i="1"/>
  <c r="M2345" i="1" s="1"/>
  <c r="L2349" i="1"/>
  <c r="M2349" i="1" s="1"/>
  <c r="L2348" i="1"/>
  <c r="M2348" i="1" s="1"/>
  <c r="L2346" i="1"/>
  <c r="M2346" i="1" s="1"/>
  <c r="L2347" i="1"/>
  <c r="M2347" i="1" s="1"/>
  <c r="L2363" i="1"/>
  <c r="M2363" i="1" s="1"/>
  <c r="L2360" i="1"/>
  <c r="M2360" i="1" s="1"/>
  <c r="L2351" i="1"/>
  <c r="M2351" i="1" s="1"/>
  <c r="L2352" i="1"/>
  <c r="M2352" i="1" s="1"/>
  <c r="L2355" i="1"/>
  <c r="M2355" i="1" s="1"/>
  <c r="L2371" i="1"/>
  <c r="M2371" i="1" s="1"/>
  <c r="L2362" i="1"/>
  <c r="M2362" i="1" s="1"/>
  <c r="L2364" i="1"/>
  <c r="M2364" i="1" s="1"/>
  <c r="L2365" i="1"/>
  <c r="M2365" i="1" s="1"/>
  <c r="L2366" i="1"/>
  <c r="M2366" i="1" s="1"/>
  <c r="L2367" i="1"/>
  <c r="M2367" i="1" s="1"/>
  <c r="L2372" i="1"/>
  <c r="M2372" i="1" s="1"/>
  <c r="L2370" i="1"/>
  <c r="M2370" i="1" s="1"/>
  <c r="L2369" i="1"/>
  <c r="M2369" i="1" s="1"/>
  <c r="L2368" i="1"/>
  <c r="M2368" i="1" s="1"/>
  <c r="L2373" i="1"/>
  <c r="M2373" i="1" s="1"/>
  <c r="L2374" i="1"/>
  <c r="M2374" i="1" s="1"/>
  <c r="L2376" i="1"/>
  <c r="M2376" i="1" s="1"/>
  <c r="L2377" i="1"/>
  <c r="M2377" i="1" s="1"/>
  <c r="L2378" i="1"/>
  <c r="M2378" i="1" s="1"/>
  <c r="L2379" i="1"/>
  <c r="M2379" i="1" s="1"/>
  <c r="L2380" i="1"/>
  <c r="M2380" i="1" s="1"/>
  <c r="L2381" i="1"/>
  <c r="M2381" i="1" s="1"/>
  <c r="L2388" i="1"/>
  <c r="M2388" i="1" s="1"/>
  <c r="L2382" i="1"/>
  <c r="M2382" i="1" s="1"/>
  <c r="L2383" i="1"/>
  <c r="M2383" i="1" s="1"/>
  <c r="L2384" i="1"/>
  <c r="M2384" i="1" s="1"/>
  <c r="L2397" i="1"/>
  <c r="M2397" i="1" s="1"/>
  <c r="L2385" i="1"/>
  <c r="M2385" i="1" s="1"/>
  <c r="L2386" i="1"/>
  <c r="M2386" i="1" s="1"/>
  <c r="L2387" i="1"/>
  <c r="M2387" i="1" s="1"/>
  <c r="L2389" i="1"/>
  <c r="M2389" i="1" s="1"/>
  <c r="L2390" i="1"/>
  <c r="M2390" i="1" s="1"/>
  <c r="L2391" i="1"/>
  <c r="M2391" i="1" s="1"/>
  <c r="L2466" i="1"/>
  <c r="M2466" i="1" s="1"/>
  <c r="L2404" i="1"/>
  <c r="M2404" i="1" s="1"/>
  <c r="L2392" i="1"/>
  <c r="M2392" i="1" s="1"/>
  <c r="L2393" i="1"/>
  <c r="M2393" i="1" s="1"/>
  <c r="L2394" i="1"/>
  <c r="M2394" i="1" s="1"/>
  <c r="L2395" i="1"/>
  <c r="M2395" i="1" s="1"/>
  <c r="L2405" i="1"/>
  <c r="M2405" i="1" s="1"/>
  <c r="L2402" i="1"/>
  <c r="M2402" i="1" s="1"/>
  <c r="L2396" i="1"/>
  <c r="M2396" i="1" s="1"/>
  <c r="L2401" i="1"/>
  <c r="M2401" i="1" s="1"/>
  <c r="L2399" i="1"/>
  <c r="M2399" i="1" s="1"/>
  <c r="L2400" i="1"/>
  <c r="M2400" i="1" s="1"/>
  <c r="L2398" i="1"/>
  <c r="M2398" i="1" s="1"/>
  <c r="L2403" i="1"/>
  <c r="M2403" i="1" s="1"/>
  <c r="L2406" i="1"/>
  <c r="M2406" i="1" s="1"/>
  <c r="L2407" i="1"/>
  <c r="M2407" i="1" s="1"/>
  <c r="L2409" i="1"/>
  <c r="M2409" i="1" s="1"/>
  <c r="L2410" i="1"/>
  <c r="M2410" i="1" s="1"/>
  <c r="L2408" i="1"/>
  <c r="M2408" i="1" s="1"/>
  <c r="L2411" i="1"/>
  <c r="M2411" i="1" s="1"/>
  <c r="L2413" i="1"/>
  <c r="M2413" i="1" s="1"/>
  <c r="L2412" i="1"/>
  <c r="M2412" i="1" s="1"/>
  <c r="L2414" i="1"/>
  <c r="M2414" i="1" s="1"/>
  <c r="L2415" i="1"/>
  <c r="M2415" i="1" s="1"/>
  <c r="L2416" i="1"/>
  <c r="M2416" i="1" s="1"/>
  <c r="L2417" i="1"/>
  <c r="M2417" i="1" s="1"/>
  <c r="L2418" i="1"/>
  <c r="M2418" i="1" s="1"/>
  <c r="L2419" i="1"/>
  <c r="M2419" i="1" s="1"/>
  <c r="L2421" i="1"/>
  <c r="M2421" i="1" s="1"/>
  <c r="L2453" i="1"/>
  <c r="M2453" i="1" s="1"/>
  <c r="L2420" i="1"/>
  <c r="M2420" i="1" s="1"/>
  <c r="L2463" i="1"/>
  <c r="M2463" i="1" s="1"/>
  <c r="L2454" i="1"/>
  <c r="M2454" i="1" s="1"/>
  <c r="L2424" i="1"/>
  <c r="M2424" i="1" s="1"/>
  <c r="L2422" i="1"/>
  <c r="M2422" i="1" s="1"/>
  <c r="L2423" i="1"/>
  <c r="M2423" i="1" s="1"/>
  <c r="L2425" i="1"/>
  <c r="M2425" i="1" s="1"/>
  <c r="L2426" i="1"/>
  <c r="M2426" i="1" s="1"/>
  <c r="L2441" i="1"/>
  <c r="M2441" i="1" s="1"/>
  <c r="L2462" i="1"/>
  <c r="M2462" i="1" s="1"/>
  <c r="L2428" i="1"/>
  <c r="M2428" i="1" s="1"/>
  <c r="L2464" i="1"/>
  <c r="M2464" i="1" s="1"/>
  <c r="L2427" i="1"/>
  <c r="M2427" i="1" s="1"/>
  <c r="L2430" i="1"/>
  <c r="M2430" i="1" s="1"/>
  <c r="L2429" i="1"/>
  <c r="M2429" i="1" s="1"/>
  <c r="L2431" i="1"/>
  <c r="M2431" i="1" s="1"/>
  <c r="L2432" i="1"/>
  <c r="M2432" i="1" s="1"/>
  <c r="L2433" i="1"/>
  <c r="M2433" i="1" s="1"/>
  <c r="L2434" i="1"/>
  <c r="M2434" i="1" s="1"/>
  <c r="L2436" i="1"/>
  <c r="M2436" i="1" s="1"/>
  <c r="L2437" i="1"/>
  <c r="M2437" i="1" s="1"/>
  <c r="L2439" i="1"/>
  <c r="M2439" i="1" s="1"/>
  <c r="L2440" i="1"/>
  <c r="M2440" i="1" s="1"/>
  <c r="L2443" i="1"/>
  <c r="M2443" i="1" s="1"/>
  <c r="L2445" i="1"/>
  <c r="M2445" i="1" s="1"/>
  <c r="L2446" i="1"/>
  <c r="M2446" i="1" s="1"/>
  <c r="L2448" i="1"/>
  <c r="M2448" i="1" s="1"/>
  <c r="L2449" i="1"/>
  <c r="M2449" i="1" s="1"/>
  <c r="L2450" i="1"/>
  <c r="M2450" i="1" s="1"/>
  <c r="L2451" i="1"/>
  <c r="M2451" i="1" s="1"/>
  <c r="L2452" i="1"/>
  <c r="M2452" i="1" s="1"/>
  <c r="L2455" i="1"/>
  <c r="M2455" i="1" s="1"/>
  <c r="L2456" i="1"/>
  <c r="M2456" i="1" s="1"/>
  <c r="L2458" i="1"/>
  <c r="M2458" i="1" s="1"/>
  <c r="L2457" i="1"/>
  <c r="M2457" i="1" s="1"/>
  <c r="L2459" i="1"/>
  <c r="M2459" i="1" s="1"/>
  <c r="L2460" i="1"/>
  <c r="M2460" i="1" s="1"/>
  <c r="L2461" i="1"/>
  <c r="M2461" i="1" s="1"/>
  <c r="L2465" i="1"/>
  <c r="M2465" i="1" s="1"/>
  <c r="L2467" i="1"/>
  <c r="M2467" i="1" s="1"/>
  <c r="L2468" i="1"/>
  <c r="M2468" i="1" s="1"/>
  <c r="J2475" i="1"/>
  <c r="K2476" i="1"/>
  <c r="I2469" i="1"/>
  <c r="L2469" i="1" s="1"/>
  <c r="M2469" i="1" s="1"/>
  <c r="I2470" i="1"/>
  <c r="L2470" i="1" s="1"/>
  <c r="M2470" i="1" s="1"/>
  <c r="I2471" i="1"/>
  <c r="L2471" i="1" s="1"/>
  <c r="M2471" i="1" s="1"/>
  <c r="I2472" i="1"/>
  <c r="L2472" i="1" s="1"/>
  <c r="M2472" i="1" s="1"/>
  <c r="L2473" i="1"/>
  <c r="M2473" i="1" s="1"/>
  <c r="J2476" i="1"/>
  <c r="J2480" i="1"/>
  <c r="I2474" i="1"/>
  <c r="L2474" i="1" s="1"/>
  <c r="M2474" i="1" s="1"/>
  <c r="I2475" i="1"/>
  <c r="I2476" i="1"/>
  <c r="I2477" i="1"/>
  <c r="L2477" i="1" s="1"/>
  <c r="M2477" i="1" s="1"/>
  <c r="I2478" i="1"/>
  <c r="L2478" i="1" s="1"/>
  <c r="M2478" i="1" s="1"/>
  <c r="K2480" i="1"/>
  <c r="I2479" i="1"/>
  <c r="L2479" i="1" s="1"/>
  <c r="M2479" i="1" s="1"/>
  <c r="I2480" i="1"/>
  <c r="J2481" i="1"/>
  <c r="I2481" i="1"/>
  <c r="J2486" i="1"/>
  <c r="K2485" i="1"/>
  <c r="J2485" i="1"/>
  <c r="J2482" i="1"/>
  <c r="I2482" i="1"/>
  <c r="I2483" i="1"/>
  <c r="L2483" i="1" s="1"/>
  <c r="M2483" i="1" s="1"/>
  <c r="I2484" i="1"/>
  <c r="L2484" i="1" s="1"/>
  <c r="M2484" i="1" s="1"/>
  <c r="I2485" i="1"/>
  <c r="I2486" i="1"/>
  <c r="J2487" i="1"/>
  <c r="I2487" i="1"/>
  <c r="J2488" i="1"/>
  <c r="K2494" i="1"/>
  <c r="I2488" i="1"/>
  <c r="J2494" i="1"/>
  <c r="I2489" i="1"/>
  <c r="L2489" i="1" s="1"/>
  <c r="M2489" i="1" s="1"/>
  <c r="I2490" i="1"/>
  <c r="L2490" i="1" s="1"/>
  <c r="M2490" i="1" s="1"/>
  <c r="I2491" i="1"/>
  <c r="L2491" i="1" s="1"/>
  <c r="M2491" i="1" s="1"/>
  <c r="I2492" i="1"/>
  <c r="L2492" i="1" s="1"/>
  <c r="M2492" i="1" s="1"/>
  <c r="I2493" i="1"/>
  <c r="L2493" i="1" s="1"/>
  <c r="M2493" i="1" s="1"/>
  <c r="I2494" i="1"/>
  <c r="I2495" i="1"/>
  <c r="L2495" i="1" s="1"/>
  <c r="M2495" i="1" s="1"/>
  <c r="J2496" i="1"/>
  <c r="I2497" i="1"/>
  <c r="I2496" i="1"/>
  <c r="J2498" i="1"/>
  <c r="I2498" i="1"/>
  <c r="L2497" i="1"/>
  <c r="M2497" i="1" s="1"/>
  <c r="I2499" i="1"/>
  <c r="L2499" i="1" s="1"/>
  <c r="M2499" i="1" s="1"/>
  <c r="J2500" i="1"/>
  <c r="I2500" i="1"/>
  <c r="I2501" i="1"/>
  <c r="L2501" i="1" s="1"/>
  <c r="M2501" i="1" s="1"/>
  <c r="I2502" i="1"/>
  <c r="L2502" i="1" s="1"/>
  <c r="M2502" i="1" s="1"/>
  <c r="I2503" i="1"/>
  <c r="L2503" i="1" s="1"/>
  <c r="M2503" i="1" s="1"/>
  <c r="J2506" i="1"/>
  <c r="I2504" i="1"/>
  <c r="L2504" i="1" s="1"/>
  <c r="M2504" i="1" s="1"/>
  <c r="J2508" i="1"/>
  <c r="I2505" i="1"/>
  <c r="L2505" i="1" s="1"/>
  <c r="M2505" i="1" s="1"/>
  <c r="I2506" i="1"/>
  <c r="I2507" i="1"/>
  <c r="L2507" i="1" s="1"/>
  <c r="M2507" i="1" s="1"/>
  <c r="I2508" i="1"/>
  <c r="I2509" i="1"/>
  <c r="L2509" i="1" s="1"/>
  <c r="M2509" i="1" s="1"/>
  <c r="J2516" i="1"/>
  <c r="K2515" i="1"/>
  <c r="J2515" i="1"/>
  <c r="I2510" i="1"/>
  <c r="L2510" i="1" s="1"/>
  <c r="M2510" i="1" s="1"/>
  <c r="I2511" i="1"/>
  <c r="L2511" i="1" s="1"/>
  <c r="M2511" i="1" s="1"/>
  <c r="I2512" i="1"/>
  <c r="L2512" i="1" s="1"/>
  <c r="M2512" i="1" s="1"/>
  <c r="K2514" i="1"/>
  <c r="J2514" i="1"/>
  <c r="I2513" i="1"/>
  <c r="L2513" i="1" s="1"/>
  <c r="M2513" i="1" s="1"/>
  <c r="I2514" i="1"/>
  <c r="I2515" i="1"/>
  <c r="I2516" i="1"/>
  <c r="I2517" i="1"/>
  <c r="L2517" i="1" s="1"/>
  <c r="M2517" i="1" s="1"/>
  <c r="I2518" i="1"/>
  <c r="L2518" i="1" s="1"/>
  <c r="M2518" i="1" s="1"/>
  <c r="I2526" i="1"/>
  <c r="L2526" i="1" s="1"/>
  <c r="M2526" i="1" s="1"/>
  <c r="J2523" i="1"/>
  <c r="I2519" i="1"/>
  <c r="L2519" i="1" s="1"/>
  <c r="M2519" i="1" s="1"/>
  <c r="I2520" i="1"/>
  <c r="L2520" i="1" s="1"/>
  <c r="M2520" i="1" s="1"/>
  <c r="J2521" i="1"/>
  <c r="I2521" i="1"/>
  <c r="K2522" i="1"/>
  <c r="I2522" i="1"/>
  <c r="J2527" i="1"/>
  <c r="I2523" i="1"/>
  <c r="I2524" i="1"/>
  <c r="L2524" i="1" s="1"/>
  <c r="M2524" i="1" s="1"/>
  <c r="I2525" i="1"/>
  <c r="L2525" i="1" s="1"/>
  <c r="M2525" i="1" s="1"/>
  <c r="I2527" i="1"/>
  <c r="K2530" i="1"/>
  <c r="J2528" i="1"/>
  <c r="I2528" i="1"/>
  <c r="J2529" i="1"/>
  <c r="J2530" i="1"/>
  <c r="I2529" i="1"/>
  <c r="I2530" i="1"/>
  <c r="K2533" i="1"/>
  <c r="J2531" i="1"/>
  <c r="I2531" i="1"/>
  <c r="K2535" i="1"/>
  <c r="J2535" i="1"/>
  <c r="J2533" i="1"/>
  <c r="I2532" i="1"/>
  <c r="L2532" i="1" s="1"/>
  <c r="M2532" i="1" s="1"/>
  <c r="K2534" i="1"/>
  <c r="I2533" i="1"/>
  <c r="J2534" i="1"/>
  <c r="I2534" i="1"/>
  <c r="I2535" i="1"/>
  <c r="J2536" i="1"/>
  <c r="I2536" i="1"/>
  <c r="J2537" i="1"/>
  <c r="I2537" i="1"/>
  <c r="J2542" i="1"/>
  <c r="I2538" i="1"/>
  <c r="L2538" i="1" s="1"/>
  <c r="M2538" i="1" s="1"/>
  <c r="I2539" i="1"/>
  <c r="L2539" i="1" s="1"/>
  <c r="M2539" i="1" s="1"/>
  <c r="I2540" i="1"/>
  <c r="K2541" i="1"/>
  <c r="I2541" i="1"/>
  <c r="I2542" i="1"/>
  <c r="J2547" i="1"/>
  <c r="J2543" i="1"/>
  <c r="I2543" i="1"/>
  <c r="K2544" i="1"/>
  <c r="I2544" i="1"/>
  <c r="K2549" i="1"/>
  <c r="K2545" i="1"/>
  <c r="I2545" i="1"/>
  <c r="J2549" i="1"/>
  <c r="K2546" i="1"/>
  <c r="I2546" i="1"/>
  <c r="I2547" i="1"/>
  <c r="K2548" i="1"/>
  <c r="I2548" i="1"/>
  <c r="I2549" i="1"/>
  <c r="K2550" i="1"/>
  <c r="I2550" i="1"/>
  <c r="J2551" i="1"/>
  <c r="K2551" i="1"/>
  <c r="I2551" i="1"/>
  <c r="K2552" i="1"/>
  <c r="I2552" i="1"/>
  <c r="K2553" i="1"/>
  <c r="I2553" i="1"/>
  <c r="K2554" i="1"/>
  <c r="J2554" i="1"/>
  <c r="I2554" i="1"/>
  <c r="I2555" i="1"/>
  <c r="L2555" i="1" s="1"/>
  <c r="M2555" i="1" s="1"/>
  <c r="I2556" i="1"/>
  <c r="L2556" i="1" s="1"/>
  <c r="M2556" i="1" s="1"/>
  <c r="I2557" i="1"/>
  <c r="L2557" i="1" s="1"/>
  <c r="M2557" i="1" s="1"/>
  <c r="J2559" i="1"/>
  <c r="I2558" i="1"/>
  <c r="L2558" i="1" s="1"/>
  <c r="M2558" i="1" s="1"/>
  <c r="I2559" i="1"/>
  <c r="I2560" i="1"/>
  <c r="I2561" i="1"/>
  <c r="J2562" i="1"/>
  <c r="I2562" i="1"/>
  <c r="J2565" i="1"/>
  <c r="J2563" i="1"/>
  <c r="I2563" i="1"/>
  <c r="J2564" i="1"/>
  <c r="K2564" i="1"/>
  <c r="I2564" i="1"/>
  <c r="I2565" i="1"/>
  <c r="J2569" i="1"/>
  <c r="K2566" i="1"/>
  <c r="I2566" i="1"/>
  <c r="J2568" i="1"/>
  <c r="K2567" i="1"/>
  <c r="I2567" i="1"/>
  <c r="I2568" i="1"/>
  <c r="K2569" i="1"/>
  <c r="I2569" i="1"/>
  <c r="K2570" i="1"/>
  <c r="J2570" i="1"/>
  <c r="I2570" i="1"/>
  <c r="I2571" i="1"/>
  <c r="L2571" i="1" s="1"/>
  <c r="M2571" i="1" s="1"/>
  <c r="I2572" i="1"/>
  <c r="J2573" i="1"/>
  <c r="I2573" i="1"/>
  <c r="J2574" i="1"/>
  <c r="I2574" i="1"/>
  <c r="J2575" i="1"/>
  <c r="I2575" i="1"/>
  <c r="K2576" i="1"/>
  <c r="I2576" i="1"/>
  <c r="K2577" i="1"/>
  <c r="I2577" i="1"/>
  <c r="K2578" i="1"/>
  <c r="I2578" i="1"/>
  <c r="K2579" i="1"/>
  <c r="I2579" i="1"/>
  <c r="K2580" i="1"/>
  <c r="J2580" i="1"/>
  <c r="I2580" i="1"/>
  <c r="J2581" i="1"/>
  <c r="I2581" i="1"/>
  <c r="I2582" i="1"/>
  <c r="L2582" i="1" s="1"/>
  <c r="M2582" i="1" s="1"/>
  <c r="I2583" i="1"/>
  <c r="K2587" i="1"/>
  <c r="J2587" i="1"/>
  <c r="J2584" i="1"/>
  <c r="I2584" i="1"/>
  <c r="I2585" i="1"/>
  <c r="L2585" i="1" s="1"/>
  <c r="M2585" i="1" s="1"/>
  <c r="I2586" i="1"/>
  <c r="L2586" i="1" s="1"/>
  <c r="M2586" i="1" s="1"/>
  <c r="I2587" i="1"/>
  <c r="J2590" i="1"/>
  <c r="I2588" i="1"/>
  <c r="I2589" i="1"/>
  <c r="I2590" i="1"/>
  <c r="I2591" i="1"/>
  <c r="L2591" i="1" s="1"/>
  <c r="M2591" i="1" s="1"/>
  <c r="I2592" i="1"/>
  <c r="J2593" i="1"/>
  <c r="I2593" i="1"/>
  <c r="I2594" i="1"/>
  <c r="L2594" i="1" s="1"/>
  <c r="M2594" i="1" s="1"/>
  <c r="K2596" i="1"/>
  <c r="I2595" i="1"/>
  <c r="J2596" i="1"/>
  <c r="I2596" i="1"/>
  <c r="J2597" i="1"/>
  <c r="I2597" i="1"/>
  <c r="I2598" i="1"/>
  <c r="L2598" i="1" s="1"/>
  <c r="M2598" i="1" s="1"/>
  <c r="I2599" i="1"/>
  <c r="L2599" i="1" s="1"/>
  <c r="M2599" i="1" s="1"/>
  <c r="J2600" i="1"/>
  <c r="I2600" i="1"/>
  <c r="I2601" i="1"/>
  <c r="L2601" i="1" s="1"/>
  <c r="M2601" i="1" s="1"/>
  <c r="J2608" i="1"/>
  <c r="J2602" i="1"/>
  <c r="I2602" i="1"/>
  <c r="I2603" i="1"/>
  <c r="L2603" i="1" s="1"/>
  <c r="M2603" i="1" s="1"/>
  <c r="I2604" i="1"/>
  <c r="I2613" i="1"/>
  <c r="L2613" i="1" s="1"/>
  <c r="M2613" i="1" s="1"/>
  <c r="J2605" i="1"/>
  <c r="I2605" i="1"/>
  <c r="I2606" i="1"/>
  <c r="J2607" i="1"/>
  <c r="I2607" i="1"/>
  <c r="I2608" i="1"/>
  <c r="J2609" i="1"/>
  <c r="I2609" i="1"/>
  <c r="K2612" i="1"/>
  <c r="J2612" i="1"/>
  <c r="I2610" i="1"/>
  <c r="L2610" i="1" s="1"/>
  <c r="M2610" i="1" s="1"/>
  <c r="I2611" i="1"/>
  <c r="L2611" i="1" s="1"/>
  <c r="M2611" i="1" s="1"/>
  <c r="I2612" i="1"/>
  <c r="I2614" i="1"/>
  <c r="L2614" i="1" s="1"/>
  <c r="M2614" i="1" s="1"/>
  <c r="I2615" i="1"/>
  <c r="L2615" i="1" s="1"/>
  <c r="M2615" i="1" s="1"/>
  <c r="I2616" i="1"/>
  <c r="L2616" i="1" s="1"/>
  <c r="M2616" i="1" s="1"/>
  <c r="I2617" i="1"/>
  <c r="J2619" i="1"/>
  <c r="J2618" i="1"/>
  <c r="I2618" i="1"/>
  <c r="I2619" i="1"/>
  <c r="I2620" i="1"/>
  <c r="L2481" i="1" l="1"/>
  <c r="M2481" i="1" s="1"/>
  <c r="L2475" i="1"/>
  <c r="M2475" i="1" s="1"/>
  <c r="L2480" i="1"/>
  <c r="M2480" i="1" s="1"/>
  <c r="L2486" i="1"/>
  <c r="M2486" i="1" s="1"/>
  <c r="L2485" i="1"/>
  <c r="M2485" i="1" s="1"/>
  <c r="L2482" i="1"/>
  <c r="M2482" i="1" s="1"/>
  <c r="L2487" i="1"/>
  <c r="M2487" i="1" s="1"/>
  <c r="L2619" i="1"/>
  <c r="M2619" i="1" s="1"/>
  <c r="L2573" i="1"/>
  <c r="M2573" i="1" s="1"/>
  <c r="L2562" i="1"/>
  <c r="M2562" i="1" s="1"/>
  <c r="L2528" i="1"/>
  <c r="M2528" i="1" s="1"/>
  <c r="L2546" i="1"/>
  <c r="M2546" i="1" s="1"/>
  <c r="L2541" i="1"/>
  <c r="M2541" i="1" s="1"/>
  <c r="L2559" i="1"/>
  <c r="M2559" i="1" s="1"/>
  <c r="L2530" i="1"/>
  <c r="M2530" i="1" s="1"/>
  <c r="L2488" i="1"/>
  <c r="M2488" i="1" s="1"/>
  <c r="L2565" i="1"/>
  <c r="M2565" i="1" s="1"/>
  <c r="L2529" i="1"/>
  <c r="M2529" i="1" s="1"/>
  <c r="L2494" i="1"/>
  <c r="M2494" i="1" s="1"/>
  <c r="L2496" i="1"/>
  <c r="M2496" i="1" s="1"/>
  <c r="L2498" i="1"/>
  <c r="M2498" i="1" s="1"/>
  <c r="L2500" i="1"/>
  <c r="M2500" i="1" s="1"/>
  <c r="L2506" i="1"/>
  <c r="M2506" i="1" s="1"/>
  <c r="L2605" i="1"/>
  <c r="M2605" i="1" s="1"/>
  <c r="L2577" i="1"/>
  <c r="M2577" i="1" s="1"/>
  <c r="L2544" i="1"/>
  <c r="M2544" i="1" s="1"/>
  <c r="L2552" i="1"/>
  <c r="M2552" i="1" s="1"/>
  <c r="L2548" i="1"/>
  <c r="M2548" i="1" s="1"/>
  <c r="L2607" i="1"/>
  <c r="M2607" i="1" s="1"/>
  <c r="L2578" i="1"/>
  <c r="M2578" i="1" s="1"/>
  <c r="L2576" i="1"/>
  <c r="M2576" i="1" s="1"/>
  <c r="L2567" i="1"/>
  <c r="M2567" i="1" s="1"/>
  <c r="L2514" i="1"/>
  <c r="M2514" i="1" s="1"/>
  <c r="L2508" i="1"/>
  <c r="M2508" i="1" s="1"/>
  <c r="L2516" i="1"/>
  <c r="M2516" i="1" s="1"/>
  <c r="L2515" i="1"/>
  <c r="M2515" i="1" s="1"/>
  <c r="L2523" i="1"/>
  <c r="M2523" i="1" s="1"/>
  <c r="L2521" i="1"/>
  <c r="M2521" i="1" s="1"/>
  <c r="L2522" i="1"/>
  <c r="M2522" i="1" s="1"/>
  <c r="L2527" i="1"/>
  <c r="M2527" i="1" s="1"/>
  <c r="L2531" i="1"/>
  <c r="M2531" i="1" s="1"/>
  <c r="L2533" i="1"/>
  <c r="M2533" i="1" s="1"/>
  <c r="L2534" i="1"/>
  <c r="M2534" i="1" s="1"/>
  <c r="L2535" i="1"/>
  <c r="M2535" i="1" s="1"/>
  <c r="L2536" i="1"/>
  <c r="M2536" i="1" s="1"/>
  <c r="L2537" i="1"/>
  <c r="M2537" i="1" s="1"/>
  <c r="L2540" i="1"/>
  <c r="M2540" i="1" s="1"/>
  <c r="L2542" i="1"/>
  <c r="M2542" i="1" s="1"/>
  <c r="L2547" i="1"/>
  <c r="M2547" i="1" s="1"/>
  <c r="L2543" i="1"/>
  <c r="M2543" i="1" s="1"/>
  <c r="L2545" i="1"/>
  <c r="M2545" i="1" s="1"/>
  <c r="L2549" i="1"/>
  <c r="M2549" i="1" s="1"/>
  <c r="L2550" i="1"/>
  <c r="M2550" i="1" s="1"/>
  <c r="L2551" i="1"/>
  <c r="M2551" i="1" s="1"/>
  <c r="L2553" i="1"/>
  <c r="M2553" i="1" s="1"/>
  <c r="L2554" i="1"/>
  <c r="M2554" i="1" s="1"/>
  <c r="L2560" i="1"/>
  <c r="M2560" i="1" s="1"/>
  <c r="L2561" i="1"/>
  <c r="M2561" i="1" s="1"/>
  <c r="L2563" i="1"/>
  <c r="M2563" i="1" s="1"/>
  <c r="L2564" i="1"/>
  <c r="M2564" i="1" s="1"/>
  <c r="L2566" i="1"/>
  <c r="M2566" i="1" s="1"/>
  <c r="L2568" i="1"/>
  <c r="M2568" i="1" s="1"/>
  <c r="L2569" i="1"/>
  <c r="M2569" i="1" s="1"/>
  <c r="L2570" i="1"/>
  <c r="M2570" i="1" s="1"/>
  <c r="L2572" i="1"/>
  <c r="M2572" i="1" s="1"/>
  <c r="L2574" i="1"/>
  <c r="M2574" i="1" s="1"/>
  <c r="L2575" i="1"/>
  <c r="M2575" i="1" s="1"/>
  <c r="L2579" i="1"/>
  <c r="M2579" i="1" s="1"/>
  <c r="L2580" i="1"/>
  <c r="M2580" i="1" s="1"/>
  <c r="L2581" i="1"/>
  <c r="M2581" i="1" s="1"/>
  <c r="L2583" i="1"/>
  <c r="M2583" i="1" s="1"/>
  <c r="L2587" i="1"/>
  <c r="M2587" i="1" s="1"/>
  <c r="L2584" i="1"/>
  <c r="M2584" i="1" s="1"/>
  <c r="L2590" i="1"/>
  <c r="M2590" i="1" s="1"/>
  <c r="L2588" i="1"/>
  <c r="M2588" i="1" s="1"/>
  <c r="L2589" i="1"/>
  <c r="M2589" i="1" s="1"/>
  <c r="L2592" i="1"/>
  <c r="M2592" i="1" s="1"/>
  <c r="L2593" i="1"/>
  <c r="M2593" i="1" s="1"/>
  <c r="L2595" i="1"/>
  <c r="M2595" i="1" s="1"/>
  <c r="L2597" i="1"/>
  <c r="M2597" i="1" s="1"/>
  <c r="L2596" i="1"/>
  <c r="M2596" i="1" s="1"/>
  <c r="L2600" i="1"/>
  <c r="M2600" i="1" s="1"/>
  <c r="L2602" i="1"/>
  <c r="M2602" i="1" s="1"/>
  <c r="L2604" i="1"/>
  <c r="M2604" i="1" s="1"/>
  <c r="L2606" i="1"/>
  <c r="M2606" i="1" s="1"/>
  <c r="L2608" i="1"/>
  <c r="M2608" i="1" s="1"/>
  <c r="L2609" i="1"/>
  <c r="M2609" i="1" s="1"/>
  <c r="L2612" i="1"/>
  <c r="M2612" i="1" s="1"/>
  <c r="L2617" i="1"/>
  <c r="M2617" i="1" s="1"/>
  <c r="L2618" i="1"/>
  <c r="M2618" i="1" s="1"/>
  <c r="L2620" i="1"/>
  <c r="M2620" i="1" s="1"/>
  <c r="K2625" i="1"/>
  <c r="J2625" i="1"/>
  <c r="J2623" i="1"/>
  <c r="I2621" i="1"/>
  <c r="L2621" i="1" s="1"/>
  <c r="M2621" i="1" s="1"/>
  <c r="I2622" i="1"/>
  <c r="L2622" i="1" s="1"/>
  <c r="M2622" i="1" s="1"/>
  <c r="I2623" i="1"/>
  <c r="I2624" i="1"/>
  <c r="L2624" i="1" s="1"/>
  <c r="M2624" i="1" s="1"/>
  <c r="I2625" i="1"/>
  <c r="J2626" i="1"/>
  <c r="I2626" i="1"/>
  <c r="K2627" i="1"/>
  <c r="J2627" i="1"/>
  <c r="I2627" i="1"/>
  <c r="I2628" i="1"/>
  <c r="L2628" i="1" s="1"/>
  <c r="M2628" i="1" s="1"/>
  <c r="I2629" i="1"/>
  <c r="L2629" i="1" s="1"/>
  <c r="M2629" i="1" s="1"/>
  <c r="I2630" i="1"/>
  <c r="J2638" i="1"/>
  <c r="J2631" i="1"/>
  <c r="I2631" i="1"/>
  <c r="I2632" i="1"/>
  <c r="L2632" i="1" s="1"/>
  <c r="M2632" i="1" s="1"/>
  <c r="J2634" i="1"/>
  <c r="I2633" i="1"/>
  <c r="L2633" i="1" s="1"/>
  <c r="M2633" i="1" s="1"/>
  <c r="I2634" i="1"/>
  <c r="J2637" i="1"/>
  <c r="I2635" i="1"/>
  <c r="L2635" i="1" s="1"/>
  <c r="M2635" i="1" s="1"/>
  <c r="I2636" i="1"/>
  <c r="L2636" i="1" s="1"/>
  <c r="M2636" i="1" s="1"/>
  <c r="I2637" i="1"/>
  <c r="I2638" i="1"/>
  <c r="I2639" i="1"/>
  <c r="J2640" i="1"/>
  <c r="I2640" i="1"/>
  <c r="K2641" i="1"/>
  <c r="I2641" i="1"/>
  <c r="K2642" i="1"/>
  <c r="I2642" i="1"/>
  <c r="K2643" i="1"/>
  <c r="I2643" i="1"/>
  <c r="K2644" i="1"/>
  <c r="I2644" i="1"/>
  <c r="K2647" i="1"/>
  <c r="J2647" i="1"/>
  <c r="K2645" i="1"/>
  <c r="J2645" i="1"/>
  <c r="I2645" i="1"/>
  <c r="K2646" i="1"/>
  <c r="J2646" i="1"/>
  <c r="I2646" i="1"/>
  <c r="I2647" i="1"/>
  <c r="I2648" i="1"/>
  <c r="J2649" i="1"/>
  <c r="I2649" i="1"/>
  <c r="J2651" i="1"/>
  <c r="K2650" i="1"/>
  <c r="J2650" i="1"/>
  <c r="I2650" i="1"/>
  <c r="I2651" i="1"/>
  <c r="I2652" i="1"/>
  <c r="J2653" i="1"/>
  <c r="I2653" i="1"/>
  <c r="J2654" i="1"/>
  <c r="K2654" i="1"/>
  <c r="I2654" i="1"/>
  <c r="K2659" i="1"/>
  <c r="J2659" i="1"/>
  <c r="J2655" i="1"/>
  <c r="K2656" i="1"/>
  <c r="J2656" i="1"/>
  <c r="K2655" i="1"/>
  <c r="I2655" i="1"/>
  <c r="I2656" i="1"/>
  <c r="K2657" i="1"/>
  <c r="I2657" i="1"/>
  <c r="K2658" i="1"/>
  <c r="I2658" i="1"/>
  <c r="I2659" i="1"/>
  <c r="I2660" i="1"/>
  <c r="L2660" i="1" s="1"/>
  <c r="M2660" i="1" s="1"/>
  <c r="K2662" i="1"/>
  <c r="J2662" i="1"/>
  <c r="K2661" i="1"/>
  <c r="I2661" i="1"/>
  <c r="I2662" i="1"/>
  <c r="K2665" i="1"/>
  <c r="K2663" i="1"/>
  <c r="K2668" i="1"/>
  <c r="J2668" i="1"/>
  <c r="J2665" i="1"/>
  <c r="J2663" i="1"/>
  <c r="I2663" i="1"/>
  <c r="I2664" i="1"/>
  <c r="L2664" i="1" s="1"/>
  <c r="M2664" i="1" s="1"/>
  <c r="J2666" i="1"/>
  <c r="I2665" i="1"/>
  <c r="I2666" i="1"/>
  <c r="I2667" i="1"/>
  <c r="L2667" i="1" s="1"/>
  <c r="M2667" i="1" s="1"/>
  <c r="I2668" i="1"/>
  <c r="L2651" i="1" l="1"/>
  <c r="M2651" i="1" s="1"/>
  <c r="L2634" i="1"/>
  <c r="M2634" i="1" s="1"/>
  <c r="L2646" i="1"/>
  <c r="M2646" i="1" s="1"/>
  <c r="L2631" i="1"/>
  <c r="M2631" i="1" s="1"/>
  <c r="L2643" i="1"/>
  <c r="M2643" i="1" s="1"/>
  <c r="L2642" i="1"/>
  <c r="M2642" i="1" s="1"/>
  <c r="L2657" i="1"/>
  <c r="M2657" i="1" s="1"/>
  <c r="L2623" i="1"/>
  <c r="M2623" i="1" s="1"/>
  <c r="L2625" i="1"/>
  <c r="M2625" i="1" s="1"/>
  <c r="L2626" i="1"/>
  <c r="M2626" i="1" s="1"/>
  <c r="L2627" i="1"/>
  <c r="M2627" i="1" s="1"/>
  <c r="L2630" i="1"/>
  <c r="M2630" i="1" s="1"/>
  <c r="L2637" i="1"/>
  <c r="M2637" i="1" s="1"/>
  <c r="L2641" i="1"/>
  <c r="M2641" i="1" s="1"/>
  <c r="L2638" i="1"/>
  <c r="M2638" i="1" s="1"/>
  <c r="L2639" i="1"/>
  <c r="M2639" i="1" s="1"/>
  <c r="L2640" i="1"/>
  <c r="M2640" i="1" s="1"/>
  <c r="L2644" i="1"/>
  <c r="M2644" i="1" s="1"/>
  <c r="L2647" i="1"/>
  <c r="M2647" i="1" s="1"/>
  <c r="L2645" i="1"/>
  <c r="M2645" i="1" s="1"/>
  <c r="L2648" i="1"/>
  <c r="M2648" i="1" s="1"/>
  <c r="L2649" i="1"/>
  <c r="M2649" i="1" s="1"/>
  <c r="L2650" i="1"/>
  <c r="M2650" i="1" s="1"/>
  <c r="L2652" i="1"/>
  <c r="M2652" i="1" s="1"/>
  <c r="L2653" i="1"/>
  <c r="M2653" i="1" s="1"/>
  <c r="L2654" i="1"/>
  <c r="M2654" i="1" s="1"/>
  <c r="L2659" i="1"/>
  <c r="M2659" i="1" s="1"/>
  <c r="L2655" i="1"/>
  <c r="M2655" i="1" s="1"/>
  <c r="L2656" i="1"/>
  <c r="M2656" i="1" s="1"/>
  <c r="L2658" i="1"/>
  <c r="M2658" i="1" s="1"/>
  <c r="L2661" i="1"/>
  <c r="M2661" i="1" s="1"/>
  <c r="L2662" i="1"/>
  <c r="M2662" i="1" s="1"/>
  <c r="L2665" i="1"/>
  <c r="M2665" i="1" s="1"/>
  <c r="L2663" i="1"/>
  <c r="M2663" i="1" s="1"/>
  <c r="L2666" i="1"/>
  <c r="M2666" i="1" s="1"/>
  <c r="L2668" i="1"/>
  <c r="M2668" i="1" s="1"/>
  <c r="J2669" i="1"/>
  <c r="I2669" i="1"/>
  <c r="J2670" i="1"/>
  <c r="K2670" i="1"/>
  <c r="I2670" i="1"/>
  <c r="K2671" i="1"/>
  <c r="I2671" i="1"/>
  <c r="K2672" i="1"/>
  <c r="I2672" i="1"/>
  <c r="J2673" i="1"/>
  <c r="I2673" i="1"/>
  <c r="I2674" i="1"/>
  <c r="J2675" i="1"/>
  <c r="I2675" i="1"/>
  <c r="L2669" i="1" l="1"/>
  <c r="M2669" i="1" s="1"/>
  <c r="L2670" i="1"/>
  <c r="M2670" i="1" s="1"/>
  <c r="L2671" i="1"/>
  <c r="M2671" i="1" s="1"/>
  <c r="L2672" i="1"/>
  <c r="M2672" i="1" s="1"/>
  <c r="L2673" i="1"/>
  <c r="M2673" i="1" s="1"/>
  <c r="L2674" i="1"/>
  <c r="M2674" i="1" s="1"/>
  <c r="L2675" i="1"/>
  <c r="M2675" i="1" s="1"/>
  <c r="J2676" i="1" l="1"/>
  <c r="I2676" i="1"/>
  <c r="K2677" i="1"/>
  <c r="J2677" i="1"/>
  <c r="I2677" i="1"/>
  <c r="J2679" i="1"/>
  <c r="L2676" i="1" l="1"/>
  <c r="M2676" i="1" s="1"/>
  <c r="L2677" i="1"/>
  <c r="M2677" i="1" s="1"/>
  <c r="K2678" i="1"/>
  <c r="J2678" i="1"/>
  <c r="I2678" i="1"/>
  <c r="I2679" i="1"/>
  <c r="K2680" i="1"/>
  <c r="I2680" i="1"/>
  <c r="J2683" i="1"/>
  <c r="L2680" i="1" l="1"/>
  <c r="M2680" i="1" s="1"/>
  <c r="L2679" i="1"/>
  <c r="M2679" i="1" s="1"/>
  <c r="L2678" i="1"/>
  <c r="M2678" i="1" s="1"/>
  <c r="K2681" i="1"/>
  <c r="I2681" i="1"/>
  <c r="K2682" i="1"/>
  <c r="I2682" i="1"/>
  <c r="I2683" i="1"/>
  <c r="K2684" i="1"/>
  <c r="I2684" i="1"/>
  <c r="K2685" i="1"/>
  <c r="I2685" i="1"/>
  <c r="K2686" i="1"/>
  <c r="I2686" i="1"/>
  <c r="L2681" i="1" l="1"/>
  <c r="M2681" i="1" s="1"/>
  <c r="L2682" i="1"/>
  <c r="M2682" i="1" s="1"/>
  <c r="L2685" i="1"/>
  <c r="M2685" i="1" s="1"/>
  <c r="L2684" i="1"/>
  <c r="M2684" i="1" s="1"/>
  <c r="L2683" i="1"/>
  <c r="M2683" i="1" s="1"/>
  <c r="L2686" i="1"/>
  <c r="M2686" i="1" s="1"/>
  <c r="K2687" i="1"/>
  <c r="J2687" i="1" l="1"/>
  <c r="J2688" i="1"/>
  <c r="I2687" i="1"/>
  <c r="I2688" i="1"/>
  <c r="J2689" i="1"/>
  <c r="K2689" i="1"/>
  <c r="I2689" i="1"/>
  <c r="K2690" i="1"/>
  <c r="I2690" i="1"/>
  <c r="K2691" i="1"/>
  <c r="I2691" i="1"/>
  <c r="K2692" i="1"/>
  <c r="I2692" i="1"/>
  <c r="K2693" i="1"/>
  <c r="I2693" i="1"/>
  <c r="I2694" i="1"/>
  <c r="K2694" i="1"/>
  <c r="K2695" i="1"/>
  <c r="J2695" i="1"/>
  <c r="I2695" i="1"/>
  <c r="J2696" i="1"/>
  <c r="I2696" i="1"/>
  <c r="I2697" i="1"/>
  <c r="L2697" i="1" s="1"/>
  <c r="M2697" i="1" s="1"/>
  <c r="K2699" i="1"/>
  <c r="J2699" i="1"/>
  <c r="L2698" i="1"/>
  <c r="M2698" i="1" s="1"/>
  <c r="I2699" i="1"/>
  <c r="I2700" i="1"/>
  <c r="L2700" i="1" s="1"/>
  <c r="M2700" i="1" s="1"/>
  <c r="I2701" i="1"/>
  <c r="L2701" i="1" s="1"/>
  <c r="M2701" i="1" s="1"/>
  <c r="I2702" i="1"/>
  <c r="K2703" i="1"/>
  <c r="I2703" i="1"/>
  <c r="I2704" i="1"/>
  <c r="K2704" i="1"/>
  <c r="K2706" i="1"/>
  <c r="K2705" i="1"/>
  <c r="I2705" i="1"/>
  <c r="J2706" i="1"/>
  <c r="I2706" i="1"/>
  <c r="J2707" i="1"/>
  <c r="K2707" i="1"/>
  <c r="I2707" i="1"/>
  <c r="K2708" i="1"/>
  <c r="I2708" i="1"/>
  <c r="K2709" i="1"/>
  <c r="I2709" i="1"/>
  <c r="K2710" i="1"/>
  <c r="I2710" i="1"/>
  <c r="K2711" i="1"/>
  <c r="I2711" i="1"/>
  <c r="K2712" i="1"/>
  <c r="I2712" i="1"/>
  <c r="K2713" i="1"/>
  <c r="I2713" i="1"/>
  <c r="K2714" i="1"/>
  <c r="I2714" i="1"/>
  <c r="K2715" i="1"/>
  <c r="J2715" i="1"/>
  <c r="I2715" i="1"/>
  <c r="K2716" i="1"/>
  <c r="I2716" i="1"/>
  <c r="J2719" i="1"/>
  <c r="K2717" i="1"/>
  <c r="J2718" i="1"/>
  <c r="J2717" i="1"/>
  <c r="I2717" i="1"/>
  <c r="I2718" i="1"/>
  <c r="I2719" i="1"/>
  <c r="I2720" i="1"/>
  <c r="J2723" i="1"/>
  <c r="J2721" i="1"/>
  <c r="I2721" i="1"/>
  <c r="I2722" i="1"/>
  <c r="L2722" i="1" s="1"/>
  <c r="M2722" i="1" s="1"/>
  <c r="J2725" i="1"/>
  <c r="I2723" i="1"/>
  <c r="I2724" i="1"/>
  <c r="L2724" i="1" s="1"/>
  <c r="M2724" i="1" s="1"/>
  <c r="I2725" i="1"/>
  <c r="I2726" i="1"/>
  <c r="L2726" i="1" s="1"/>
  <c r="M2726" i="1" s="1"/>
  <c r="I2727" i="1"/>
  <c r="L2727" i="1" s="1"/>
  <c r="M2727" i="1" s="1"/>
  <c r="J2731" i="1"/>
  <c r="I2731" i="1"/>
  <c r="J2729" i="1"/>
  <c r="I2728" i="1"/>
  <c r="L2728" i="1" s="1"/>
  <c r="M2728" i="1" s="1"/>
  <c r="I2729" i="1"/>
  <c r="I2730" i="1"/>
  <c r="L2730" i="1" s="1"/>
  <c r="M2730" i="1" s="1"/>
  <c r="I2732" i="1"/>
  <c r="L2732" i="1" s="1"/>
  <c r="M2732" i="1" s="1"/>
  <c r="I2733" i="1"/>
  <c r="J2734" i="1"/>
  <c r="I2734" i="1"/>
  <c r="K2735" i="1"/>
  <c r="I2735" i="1"/>
  <c r="K2736" i="1"/>
  <c r="I2736" i="1"/>
  <c r="K2737" i="1"/>
  <c r="J2737" i="1"/>
  <c r="I2737" i="1"/>
  <c r="I2738" i="1"/>
  <c r="L2738" i="1" s="1"/>
  <c r="M2738" i="1" s="1"/>
  <c r="I2739" i="1"/>
  <c r="L2739" i="1" s="1"/>
  <c r="M2739" i="1" s="1"/>
  <c r="I2740" i="1"/>
  <c r="L2740" i="1" s="1"/>
  <c r="M2740" i="1" s="1"/>
  <c r="J2741" i="1"/>
  <c r="I2741" i="1"/>
  <c r="J2742" i="1"/>
  <c r="K2742" i="1"/>
  <c r="I2742" i="1"/>
  <c r="K2743" i="1"/>
  <c r="I2743" i="1"/>
  <c r="K2744" i="1"/>
  <c r="I2744" i="1"/>
  <c r="K2745" i="1"/>
  <c r="J2745" i="1"/>
  <c r="I2745" i="1"/>
  <c r="I2746" i="1"/>
  <c r="L2746" i="1" s="1"/>
  <c r="M2746" i="1" s="1"/>
  <c r="I2747" i="1"/>
  <c r="L2747" i="1" s="1"/>
  <c r="M2747" i="1" s="1"/>
  <c r="I2748" i="1"/>
  <c r="L2748" i="1" s="1"/>
  <c r="M2748" i="1" s="1"/>
  <c r="I2749" i="1"/>
  <c r="L2749" i="1" s="1"/>
  <c r="M2749" i="1" s="1"/>
  <c r="L2750" i="1"/>
  <c r="M2750" i="1" s="1"/>
  <c r="L2751" i="1"/>
  <c r="M2751" i="1" s="1"/>
  <c r="I2754" i="1"/>
  <c r="L2754" i="1" s="1"/>
  <c r="M2754" i="1" s="1"/>
  <c r="I2753" i="1"/>
  <c r="L2753" i="1" s="1"/>
  <c r="M2753" i="1" s="1"/>
  <c r="L2752" i="1"/>
  <c r="M2752" i="1" s="1"/>
  <c r="J2756" i="1"/>
  <c r="I2755" i="1"/>
  <c r="I2758" i="1"/>
  <c r="J2757" i="1"/>
  <c r="I2757" i="1"/>
  <c r="J2759" i="1"/>
  <c r="K2761" i="1"/>
  <c r="K2764" i="1"/>
  <c r="K2762" i="1"/>
  <c r="I2760" i="1"/>
  <c r="J2764" i="1"/>
  <c r="I2764" i="1"/>
  <c r="I2763" i="1"/>
  <c r="J2762" i="1"/>
  <c r="I2762" i="1"/>
  <c r="J2761" i="1"/>
  <c r="I2761" i="1"/>
  <c r="J2765" i="1"/>
  <c r="I2765" i="1"/>
  <c r="I2766" i="1"/>
  <c r="L2766" i="1" s="1"/>
  <c r="M2766" i="1" s="1"/>
  <c r="I2768" i="1"/>
  <c r="L2768" i="1" s="1"/>
  <c r="M2768" i="1" s="1"/>
  <c r="I2767" i="1"/>
  <c r="L2767" i="1" s="1"/>
  <c r="M2767" i="1" s="1"/>
  <c r="K2769" i="1"/>
  <c r="J2769" i="1"/>
  <c r="I2769" i="1"/>
  <c r="J2771" i="1"/>
  <c r="J2776" i="1"/>
  <c r="I2770" i="1"/>
  <c r="L2770" i="1" s="1"/>
  <c r="M2770" i="1" s="1"/>
  <c r="I2771" i="1"/>
  <c r="I2772" i="1"/>
  <c r="L2772" i="1" s="1"/>
  <c r="M2772" i="1" s="1"/>
  <c r="I2773" i="1"/>
  <c r="L2773" i="1" s="1"/>
  <c r="M2773" i="1" s="1"/>
  <c r="I2776" i="1"/>
  <c r="I2775" i="1"/>
  <c r="L2775" i="1" s="1"/>
  <c r="M2775" i="1" s="1"/>
  <c r="I2774" i="1"/>
  <c r="L2774" i="1" s="1"/>
  <c r="M2774" i="1" s="1"/>
  <c r="I2777" i="1"/>
  <c r="L2777" i="1" s="1"/>
  <c r="M2777" i="1" s="1"/>
  <c r="I2778" i="1"/>
  <c r="L2778" i="1" s="1"/>
  <c r="M2778" i="1" s="1"/>
  <c r="K2779" i="1"/>
  <c r="I2779" i="1"/>
  <c r="I2780" i="1"/>
  <c r="L2780" i="1" s="1"/>
  <c r="M2780" i="1" s="1"/>
  <c r="K2781" i="1"/>
  <c r="I2781" i="1"/>
  <c r="K2784" i="1"/>
  <c r="K2783" i="1"/>
  <c r="K2782" i="1"/>
  <c r="J2786" i="1"/>
  <c r="J2785" i="1"/>
  <c r="J2783" i="1"/>
  <c r="I2786" i="1"/>
  <c r="I2785" i="1"/>
  <c r="I2784" i="1"/>
  <c r="I2783" i="1"/>
  <c r="I2782" i="1"/>
  <c r="L2782" i="1" s="1"/>
  <c r="M2782" i="1" s="1"/>
  <c r="K2790" i="1"/>
  <c r="J2790" i="1"/>
  <c r="J2789" i="1"/>
  <c r="I2790" i="1"/>
  <c r="I2789" i="1"/>
  <c r="I2788" i="1"/>
  <c r="L2788" i="1" s="1"/>
  <c r="M2788" i="1" s="1"/>
  <c r="I2787" i="1"/>
  <c r="L2787" i="1" s="1"/>
  <c r="M2787" i="1" s="1"/>
  <c r="K2793" i="1"/>
  <c r="J2793" i="1"/>
  <c r="I2791" i="1"/>
  <c r="L2791" i="1" s="1"/>
  <c r="M2791" i="1" s="1"/>
  <c r="I2792" i="1"/>
  <c r="L2792" i="1" s="1"/>
  <c r="M2792" i="1" s="1"/>
  <c r="I2793" i="1"/>
  <c r="M2794" i="1"/>
  <c r="I2794" i="1"/>
  <c r="M2799" i="1"/>
  <c r="K2798" i="1"/>
  <c r="K2795" i="1"/>
  <c r="J2798" i="1"/>
  <c r="J2795" i="1"/>
  <c r="I2800" i="1"/>
  <c r="L2800" i="1" s="1"/>
  <c r="M2800" i="1" s="1"/>
  <c r="I2799" i="1"/>
  <c r="I2798" i="1"/>
  <c r="I2797" i="1"/>
  <c r="L2797" i="1" s="1"/>
  <c r="M2797" i="1" s="1"/>
  <c r="I2796" i="1"/>
  <c r="L2796" i="1" s="1"/>
  <c r="M2796" i="1" s="1"/>
  <c r="I2795" i="1"/>
  <c r="L2804" i="1"/>
  <c r="M2804" i="1" s="1"/>
  <c r="L2803" i="1"/>
  <c r="M2803" i="1" s="1"/>
  <c r="J2802" i="1"/>
  <c r="J2801" i="1"/>
  <c r="I2806" i="1"/>
  <c r="L2806" i="1" s="1"/>
  <c r="M2806" i="1" s="1"/>
  <c r="I2805" i="1"/>
  <c r="L2805" i="1" s="1"/>
  <c r="M2805" i="1" s="1"/>
  <c r="I2802" i="1"/>
  <c r="I2801" i="1"/>
  <c r="K2819" i="1"/>
  <c r="K2818" i="1"/>
  <c r="K2817" i="1"/>
  <c r="K2816" i="1"/>
  <c r="K2815" i="1"/>
  <c r="K2814" i="1"/>
  <c r="K2813" i="1"/>
  <c r="K2809" i="1"/>
  <c r="K2808" i="1"/>
  <c r="K2807" i="1"/>
  <c r="J2812" i="1"/>
  <c r="J2811" i="1"/>
  <c r="J2810" i="1"/>
  <c r="J2808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3127" i="1"/>
  <c r="L3127" i="1" s="1"/>
  <c r="M3127" i="1" s="1"/>
  <c r="K3126" i="1"/>
  <c r="I3126" i="1"/>
  <c r="K3125" i="1"/>
  <c r="I3125" i="1"/>
  <c r="I3124" i="1"/>
  <c r="L3124" i="1" s="1"/>
  <c r="M3124" i="1" s="1"/>
  <c r="J3123" i="1"/>
  <c r="I3123" i="1"/>
  <c r="K3122" i="1"/>
  <c r="I3122" i="1"/>
  <c r="I3121" i="1"/>
  <c r="L3121" i="1" s="1"/>
  <c r="M3121" i="1" s="1"/>
  <c r="J3120" i="1"/>
  <c r="I3120" i="1"/>
  <c r="K3119" i="1"/>
  <c r="I3119" i="1"/>
  <c r="K3118" i="1"/>
  <c r="I3118" i="1"/>
  <c r="K3117" i="1"/>
  <c r="J3117" i="1"/>
  <c r="I3117" i="1"/>
  <c r="K3116" i="1"/>
  <c r="I3116" i="1"/>
  <c r="K3115" i="1"/>
  <c r="J3115" i="1"/>
  <c r="I3115" i="1"/>
  <c r="K3114" i="1"/>
  <c r="I3114" i="1"/>
  <c r="J3113" i="1"/>
  <c r="I3113" i="1"/>
  <c r="I3112" i="1"/>
  <c r="L3112" i="1" s="1"/>
  <c r="M3112" i="1" s="1"/>
  <c r="J3111" i="1"/>
  <c r="I3111" i="1"/>
  <c r="I3110" i="1"/>
  <c r="L3110" i="1" s="1"/>
  <c r="M3110" i="1" s="1"/>
  <c r="K3109" i="1"/>
  <c r="J3109" i="1"/>
  <c r="I3109" i="1"/>
  <c r="K3108" i="1"/>
  <c r="J3108" i="1"/>
  <c r="I3108" i="1"/>
  <c r="J3107" i="1"/>
  <c r="I3107" i="1"/>
  <c r="J3106" i="1"/>
  <c r="I3106" i="1"/>
  <c r="J3105" i="1"/>
  <c r="I3105" i="1"/>
  <c r="I3104" i="1"/>
  <c r="L3104" i="1" s="1"/>
  <c r="M3104" i="1" s="1"/>
  <c r="K3103" i="1"/>
  <c r="J3103" i="1"/>
  <c r="I3103" i="1"/>
  <c r="K3102" i="1"/>
  <c r="J3102" i="1"/>
  <c r="I3102" i="1"/>
  <c r="I3101" i="1"/>
  <c r="L3101" i="1" s="1"/>
  <c r="M3101" i="1" s="1"/>
  <c r="K3100" i="1"/>
  <c r="J3100" i="1"/>
  <c r="I3100" i="1"/>
  <c r="K3099" i="1"/>
  <c r="J3099" i="1"/>
  <c r="I3099" i="1"/>
  <c r="K3098" i="1"/>
  <c r="J3098" i="1"/>
  <c r="I3098" i="1"/>
  <c r="K3097" i="1"/>
  <c r="J3097" i="1"/>
  <c r="I3097" i="1"/>
  <c r="J3096" i="1"/>
  <c r="I3096" i="1"/>
  <c r="K3095" i="1"/>
  <c r="J3095" i="1"/>
  <c r="I3095" i="1"/>
  <c r="I3094" i="1"/>
  <c r="L3094" i="1" s="1"/>
  <c r="M3094" i="1" s="1"/>
  <c r="I3093" i="1"/>
  <c r="L3093" i="1" s="1"/>
  <c r="M3093" i="1" s="1"/>
  <c r="I3092" i="1"/>
  <c r="L3092" i="1" s="1"/>
  <c r="M3092" i="1" s="1"/>
  <c r="I3091" i="1"/>
  <c r="L3091" i="1" s="1"/>
  <c r="M3091" i="1" s="1"/>
  <c r="J3090" i="1"/>
  <c r="I3090" i="1"/>
  <c r="K3089" i="1"/>
  <c r="J3089" i="1"/>
  <c r="I3089" i="1"/>
  <c r="K3088" i="1"/>
  <c r="J3088" i="1"/>
  <c r="I3088" i="1"/>
  <c r="K3087" i="1"/>
  <c r="J3087" i="1"/>
  <c r="I3087" i="1"/>
  <c r="K3086" i="1"/>
  <c r="J3086" i="1"/>
  <c r="I3086" i="1"/>
  <c r="I3085" i="1"/>
  <c r="L3085" i="1" s="1"/>
  <c r="M3085" i="1" s="1"/>
  <c r="I3084" i="1"/>
  <c r="L3084" i="1" s="1"/>
  <c r="M3084" i="1" s="1"/>
  <c r="I3083" i="1"/>
  <c r="L3083" i="1" s="1"/>
  <c r="M3083" i="1" s="1"/>
  <c r="J3082" i="1"/>
  <c r="I3082" i="1"/>
  <c r="J3081" i="1"/>
  <c r="I3081" i="1"/>
  <c r="I3080" i="1"/>
  <c r="L3080" i="1" s="1"/>
  <c r="M3080" i="1" s="1"/>
  <c r="J3079" i="1"/>
  <c r="I3079" i="1"/>
  <c r="I3078" i="1"/>
  <c r="L3078" i="1" s="1"/>
  <c r="M3078" i="1" s="1"/>
  <c r="J3077" i="1"/>
  <c r="I3077" i="1"/>
  <c r="I3076" i="1"/>
  <c r="L3076" i="1" s="1"/>
  <c r="M3076" i="1" s="1"/>
  <c r="I3075" i="1"/>
  <c r="L3075" i="1" s="1"/>
  <c r="M3075" i="1" s="1"/>
  <c r="I3074" i="1"/>
  <c r="L3074" i="1" s="1"/>
  <c r="M3074" i="1" s="1"/>
  <c r="I3073" i="1"/>
  <c r="L3073" i="1" s="1"/>
  <c r="M3073" i="1" s="1"/>
  <c r="I3072" i="1"/>
  <c r="L3072" i="1" s="1"/>
  <c r="M3072" i="1" s="1"/>
  <c r="J3071" i="1"/>
  <c r="I3071" i="1"/>
  <c r="I3070" i="1"/>
  <c r="L3070" i="1" s="1"/>
  <c r="M3070" i="1" s="1"/>
  <c r="J3069" i="1"/>
  <c r="I3069" i="1"/>
  <c r="I3068" i="1"/>
  <c r="L3068" i="1" s="1"/>
  <c r="M3068" i="1" s="1"/>
  <c r="I3067" i="1"/>
  <c r="L3067" i="1" s="1"/>
  <c r="M3067" i="1" s="1"/>
  <c r="I3066" i="1"/>
  <c r="L3066" i="1" s="1"/>
  <c r="M3066" i="1" s="1"/>
  <c r="I3065" i="1"/>
  <c r="L3065" i="1" s="1"/>
  <c r="M3065" i="1" s="1"/>
  <c r="I3064" i="1"/>
  <c r="L3064" i="1" s="1"/>
  <c r="M3064" i="1" s="1"/>
  <c r="J3063" i="1"/>
  <c r="I3063" i="1"/>
  <c r="I3062" i="1"/>
  <c r="L3062" i="1" s="1"/>
  <c r="M3062" i="1" s="1"/>
  <c r="J3061" i="1"/>
  <c r="I3061" i="1"/>
  <c r="I3060" i="1"/>
  <c r="L3060" i="1" s="1"/>
  <c r="M3060" i="1" s="1"/>
  <c r="I3059" i="1"/>
  <c r="L3059" i="1" s="1"/>
  <c r="M3059" i="1" s="1"/>
  <c r="I3058" i="1"/>
  <c r="L3058" i="1" s="1"/>
  <c r="M3058" i="1" s="1"/>
  <c r="J3057" i="1"/>
  <c r="I3057" i="1"/>
  <c r="I3056" i="1"/>
  <c r="L3056" i="1" s="1"/>
  <c r="M3056" i="1" s="1"/>
  <c r="I3055" i="1"/>
  <c r="L3055" i="1" s="1"/>
  <c r="M3055" i="1" s="1"/>
  <c r="I3054" i="1"/>
  <c r="L3054" i="1" s="1"/>
  <c r="M3054" i="1" s="1"/>
  <c r="I3053" i="1"/>
  <c r="L3053" i="1" s="1"/>
  <c r="M3053" i="1" s="1"/>
  <c r="I3052" i="1"/>
  <c r="L3052" i="1" s="1"/>
  <c r="M3052" i="1" s="1"/>
  <c r="J3051" i="1"/>
  <c r="I3051" i="1"/>
  <c r="I3050" i="1"/>
  <c r="L3050" i="1" s="1"/>
  <c r="M3050" i="1" s="1"/>
  <c r="K3049" i="1"/>
  <c r="J3049" i="1"/>
  <c r="I3049" i="1"/>
  <c r="K3048" i="1"/>
  <c r="J3048" i="1"/>
  <c r="I3048" i="1"/>
  <c r="K3047" i="1"/>
  <c r="J3047" i="1"/>
  <c r="I3047" i="1"/>
  <c r="K3046" i="1"/>
  <c r="J3046" i="1"/>
  <c r="I3046" i="1"/>
  <c r="I3045" i="1"/>
  <c r="L3045" i="1" s="1"/>
  <c r="M3045" i="1" s="1"/>
  <c r="I3044" i="1"/>
  <c r="L3044" i="1" s="1"/>
  <c r="M3044" i="1" s="1"/>
  <c r="K3043" i="1"/>
  <c r="J3043" i="1"/>
  <c r="I3043" i="1"/>
  <c r="I3042" i="1"/>
  <c r="L3042" i="1" s="1"/>
  <c r="M3042" i="1" s="1"/>
  <c r="I3041" i="1"/>
  <c r="L3041" i="1" s="1"/>
  <c r="M3041" i="1" s="1"/>
  <c r="I3040" i="1"/>
  <c r="L3040" i="1" s="1"/>
  <c r="M3040" i="1" s="1"/>
  <c r="I3039" i="1"/>
  <c r="L3039" i="1" s="1"/>
  <c r="M3039" i="1" s="1"/>
  <c r="I3038" i="1"/>
  <c r="L3038" i="1" s="1"/>
  <c r="M3038" i="1" s="1"/>
  <c r="I3037" i="1"/>
  <c r="L3037" i="1" s="1"/>
  <c r="M3037" i="1" s="1"/>
  <c r="I3036" i="1"/>
  <c r="L3036" i="1" s="1"/>
  <c r="M3036" i="1" s="1"/>
  <c r="I3035" i="1"/>
  <c r="L3035" i="1" s="1"/>
  <c r="M3035" i="1" s="1"/>
  <c r="J3034" i="1"/>
  <c r="I3034" i="1"/>
  <c r="J3033" i="1"/>
  <c r="I3033" i="1"/>
  <c r="J3032" i="1"/>
  <c r="I3032" i="1"/>
  <c r="K3031" i="1"/>
  <c r="J3031" i="1"/>
  <c r="I3031" i="1"/>
  <c r="I3030" i="1"/>
  <c r="L3030" i="1" s="1"/>
  <c r="M3030" i="1" s="1"/>
  <c r="I3029" i="1"/>
  <c r="L3029" i="1" s="1"/>
  <c r="M3029" i="1" s="1"/>
  <c r="I3028" i="1"/>
  <c r="L3028" i="1" s="1"/>
  <c r="M3028" i="1" s="1"/>
  <c r="I3027" i="1"/>
  <c r="L3027" i="1" s="1"/>
  <c r="M3027" i="1" s="1"/>
  <c r="I3026" i="1"/>
  <c r="L3026" i="1" s="1"/>
  <c r="M3026" i="1" s="1"/>
  <c r="K3025" i="1"/>
  <c r="J3025" i="1"/>
  <c r="I3025" i="1"/>
  <c r="I3024" i="1"/>
  <c r="L3024" i="1" s="1"/>
  <c r="M3024" i="1" s="1"/>
  <c r="K3023" i="1"/>
  <c r="J3023" i="1"/>
  <c r="I3023" i="1"/>
  <c r="K3022" i="1"/>
  <c r="J3022" i="1"/>
  <c r="I3022" i="1"/>
  <c r="K3021" i="1"/>
  <c r="J3021" i="1"/>
  <c r="I3021" i="1"/>
  <c r="I3020" i="1"/>
  <c r="L3020" i="1" s="1"/>
  <c r="M3020" i="1" s="1"/>
  <c r="J3019" i="1"/>
  <c r="I3019" i="1"/>
  <c r="J3018" i="1"/>
  <c r="I3018" i="1"/>
  <c r="K3017" i="1"/>
  <c r="J3017" i="1"/>
  <c r="I3017" i="1"/>
  <c r="I3016" i="1"/>
  <c r="L3016" i="1" s="1"/>
  <c r="M3016" i="1" s="1"/>
  <c r="I3015" i="1"/>
  <c r="L3015" i="1" s="1"/>
  <c r="M3015" i="1" s="1"/>
  <c r="K3014" i="1"/>
  <c r="J3014" i="1"/>
  <c r="I3014" i="1"/>
  <c r="I3013" i="1"/>
  <c r="L3013" i="1" s="1"/>
  <c r="M3013" i="1" s="1"/>
  <c r="I3012" i="1"/>
  <c r="L3012" i="1" s="1"/>
  <c r="M3012" i="1" s="1"/>
  <c r="K3011" i="1"/>
  <c r="J3011" i="1"/>
  <c r="I3011" i="1"/>
  <c r="I3010" i="1"/>
  <c r="L3010" i="1" s="1"/>
  <c r="M3010" i="1" s="1"/>
  <c r="I3009" i="1"/>
  <c r="L3009" i="1" s="1"/>
  <c r="M3009" i="1" s="1"/>
  <c r="I3008" i="1"/>
  <c r="L3008" i="1" s="1"/>
  <c r="M3008" i="1" s="1"/>
  <c r="I3007" i="1"/>
  <c r="L3007" i="1" s="1"/>
  <c r="M3007" i="1" s="1"/>
  <c r="K3006" i="1"/>
  <c r="J3006" i="1"/>
  <c r="I3006" i="1"/>
  <c r="I3005" i="1"/>
  <c r="L3005" i="1" s="1"/>
  <c r="M3005" i="1" s="1"/>
  <c r="J3004" i="1"/>
  <c r="I3004" i="1"/>
  <c r="J3003" i="1"/>
  <c r="I3003" i="1"/>
  <c r="I3002" i="1"/>
  <c r="L3002" i="1" s="1"/>
  <c r="M3002" i="1" s="1"/>
  <c r="I3001" i="1"/>
  <c r="L3001" i="1" s="1"/>
  <c r="M3001" i="1" s="1"/>
  <c r="K3000" i="1"/>
  <c r="J3000" i="1"/>
  <c r="I3000" i="1"/>
  <c r="J2999" i="1"/>
  <c r="I2999" i="1"/>
  <c r="I2998" i="1"/>
  <c r="L2998" i="1" s="1"/>
  <c r="M2998" i="1" s="1"/>
  <c r="I2997" i="1"/>
  <c r="L2997" i="1" s="1"/>
  <c r="M2997" i="1" s="1"/>
  <c r="J2996" i="1"/>
  <c r="I2996" i="1"/>
  <c r="J2995" i="1"/>
  <c r="I2995" i="1"/>
  <c r="I2994" i="1"/>
  <c r="L2994" i="1" s="1"/>
  <c r="M2994" i="1" s="1"/>
  <c r="K2993" i="1"/>
  <c r="J2993" i="1"/>
  <c r="I2993" i="1"/>
  <c r="J2992" i="1"/>
  <c r="I2992" i="1"/>
  <c r="I2991" i="1"/>
  <c r="L2991" i="1" s="1"/>
  <c r="M2991" i="1" s="1"/>
  <c r="J2990" i="1"/>
  <c r="I2990" i="1"/>
  <c r="J2989" i="1"/>
  <c r="I2989" i="1"/>
  <c r="I2988" i="1"/>
  <c r="L2988" i="1" s="1"/>
  <c r="M2988" i="1" s="1"/>
  <c r="J2987" i="1"/>
  <c r="I2987" i="1"/>
  <c r="J2986" i="1"/>
  <c r="I2986" i="1"/>
  <c r="I2985" i="1"/>
  <c r="L2985" i="1" s="1"/>
  <c r="M2985" i="1" s="1"/>
  <c r="J2984" i="1"/>
  <c r="I2984" i="1"/>
  <c r="I2983" i="1"/>
  <c r="L2983" i="1" s="1"/>
  <c r="M2983" i="1" s="1"/>
  <c r="K2982" i="1"/>
  <c r="J2982" i="1"/>
  <c r="I2982" i="1"/>
  <c r="K2981" i="1"/>
  <c r="J2981" i="1"/>
  <c r="I2981" i="1"/>
  <c r="I2980" i="1"/>
  <c r="L2980" i="1" s="1"/>
  <c r="M2980" i="1" s="1"/>
  <c r="K2979" i="1"/>
  <c r="J2979" i="1"/>
  <c r="I2979" i="1"/>
  <c r="I2978" i="1"/>
  <c r="L2978" i="1" s="1"/>
  <c r="M2978" i="1" s="1"/>
  <c r="I2977" i="1"/>
  <c r="L2977" i="1" s="1"/>
  <c r="M2977" i="1" s="1"/>
  <c r="K2976" i="1"/>
  <c r="J2976" i="1"/>
  <c r="I2976" i="1"/>
  <c r="I2975" i="1"/>
  <c r="L2975" i="1" s="1"/>
  <c r="M2975" i="1" s="1"/>
  <c r="K2974" i="1"/>
  <c r="J2974" i="1"/>
  <c r="I2974" i="1"/>
  <c r="J2973" i="1"/>
  <c r="I2973" i="1"/>
  <c r="K2972" i="1"/>
  <c r="J2972" i="1"/>
  <c r="I2972" i="1"/>
  <c r="I2971" i="1"/>
  <c r="L2971" i="1" s="1"/>
  <c r="M2971" i="1" s="1"/>
  <c r="I2970" i="1"/>
  <c r="L2970" i="1" s="1"/>
  <c r="M2970" i="1" s="1"/>
  <c r="K2969" i="1"/>
  <c r="J2969" i="1"/>
  <c r="I2969" i="1"/>
  <c r="I2968" i="1"/>
  <c r="L2968" i="1" s="1"/>
  <c r="M2968" i="1" s="1"/>
  <c r="I2967" i="1"/>
  <c r="L2967" i="1" s="1"/>
  <c r="M2967" i="1" s="1"/>
  <c r="K2966" i="1"/>
  <c r="I2966" i="1"/>
  <c r="K2965" i="1"/>
  <c r="I2965" i="1"/>
  <c r="J2964" i="1"/>
  <c r="I2964" i="1"/>
  <c r="K2963" i="1"/>
  <c r="J2963" i="1"/>
  <c r="I2963" i="1"/>
  <c r="K2962" i="1"/>
  <c r="J2962" i="1"/>
  <c r="I2962" i="1"/>
  <c r="K2961" i="1"/>
  <c r="I2961" i="1"/>
  <c r="K2960" i="1"/>
  <c r="I2960" i="1"/>
  <c r="J2959" i="1"/>
  <c r="I2959" i="1"/>
  <c r="K2958" i="1"/>
  <c r="J2958" i="1"/>
  <c r="I2958" i="1"/>
  <c r="K2957" i="1"/>
  <c r="J2957" i="1"/>
  <c r="I2957" i="1"/>
  <c r="K2956" i="1"/>
  <c r="J2956" i="1"/>
  <c r="I2956" i="1"/>
  <c r="K2955" i="1"/>
  <c r="J2955" i="1"/>
  <c r="I2955" i="1"/>
  <c r="K2954" i="1"/>
  <c r="I2954" i="1"/>
  <c r="K2953" i="1"/>
  <c r="I2953" i="1"/>
  <c r="K2952" i="1"/>
  <c r="I2952" i="1"/>
  <c r="J2951" i="1"/>
  <c r="I2951" i="1"/>
  <c r="J2950" i="1"/>
  <c r="I2950" i="1"/>
  <c r="J2949" i="1"/>
  <c r="I2949" i="1"/>
  <c r="K2948" i="1"/>
  <c r="J2948" i="1"/>
  <c r="I2948" i="1"/>
  <c r="K2947" i="1"/>
  <c r="J2947" i="1"/>
  <c r="I2947" i="1"/>
  <c r="K2946" i="1"/>
  <c r="J2946" i="1"/>
  <c r="I2946" i="1"/>
  <c r="K2945" i="1"/>
  <c r="J2945" i="1"/>
  <c r="I2945" i="1"/>
  <c r="K2944" i="1"/>
  <c r="I2944" i="1"/>
  <c r="K2943" i="1"/>
  <c r="I2943" i="1"/>
  <c r="J2942" i="1"/>
  <c r="I2942" i="1"/>
  <c r="J2941" i="1"/>
  <c r="I2941" i="1"/>
  <c r="K2940" i="1"/>
  <c r="J2940" i="1"/>
  <c r="I2940" i="1"/>
  <c r="K2939" i="1"/>
  <c r="J2939" i="1"/>
  <c r="I2939" i="1"/>
  <c r="J2938" i="1"/>
  <c r="I2938" i="1"/>
  <c r="J2937" i="1"/>
  <c r="I2937" i="1"/>
  <c r="J2936" i="1"/>
  <c r="I2936" i="1"/>
  <c r="J2935" i="1"/>
  <c r="I2935" i="1"/>
  <c r="K2934" i="1"/>
  <c r="J2934" i="1"/>
  <c r="I2934" i="1"/>
  <c r="K2933" i="1"/>
  <c r="J2933" i="1"/>
  <c r="I2933" i="1"/>
  <c r="K2932" i="1"/>
  <c r="I2932" i="1"/>
  <c r="J2931" i="1"/>
  <c r="I2931" i="1"/>
  <c r="J2930" i="1"/>
  <c r="I2930" i="1"/>
  <c r="K2929" i="1"/>
  <c r="J2929" i="1"/>
  <c r="I2929" i="1"/>
  <c r="K2928" i="1"/>
  <c r="J2928" i="1"/>
  <c r="I2928" i="1"/>
  <c r="K2927" i="1"/>
  <c r="I2927" i="1"/>
  <c r="K2926" i="1"/>
  <c r="I2926" i="1"/>
  <c r="J2925" i="1"/>
  <c r="I2925" i="1"/>
  <c r="J2924" i="1"/>
  <c r="I2924" i="1"/>
  <c r="K2923" i="1"/>
  <c r="I2923" i="1"/>
  <c r="J2922" i="1"/>
  <c r="I2922" i="1"/>
  <c r="J2921" i="1"/>
  <c r="I2921" i="1"/>
  <c r="J2920" i="1"/>
  <c r="I2920" i="1"/>
  <c r="K2919" i="1"/>
  <c r="J2919" i="1"/>
  <c r="I2919" i="1"/>
  <c r="K2918" i="1"/>
  <c r="I2918" i="1"/>
  <c r="K2917" i="1"/>
  <c r="I2917" i="1"/>
  <c r="K2916" i="1"/>
  <c r="I2916" i="1"/>
  <c r="J2915" i="1"/>
  <c r="I2915" i="1"/>
  <c r="J2914" i="1"/>
  <c r="I2914" i="1"/>
  <c r="K2913" i="1"/>
  <c r="J2913" i="1"/>
  <c r="I2913" i="1"/>
  <c r="K2912" i="1"/>
  <c r="J2912" i="1"/>
  <c r="I2912" i="1"/>
  <c r="K2911" i="1"/>
  <c r="J2911" i="1"/>
  <c r="I2911" i="1"/>
  <c r="J2910" i="1"/>
  <c r="I2910" i="1"/>
  <c r="J2909" i="1"/>
  <c r="I2909" i="1"/>
  <c r="J2908" i="1"/>
  <c r="I2908" i="1"/>
  <c r="J2907" i="1"/>
  <c r="I2907" i="1"/>
  <c r="J2906" i="1"/>
  <c r="I2906" i="1"/>
  <c r="K2905" i="1"/>
  <c r="I2905" i="1"/>
  <c r="K2904" i="1"/>
  <c r="I2904" i="1"/>
  <c r="J2903" i="1"/>
  <c r="I2903" i="1"/>
  <c r="K2902" i="1"/>
  <c r="J2902" i="1"/>
  <c r="I2902" i="1"/>
  <c r="K2901" i="1"/>
  <c r="I2901" i="1"/>
  <c r="K2900" i="1"/>
  <c r="I2900" i="1"/>
  <c r="J2899" i="1"/>
  <c r="I2899" i="1"/>
  <c r="J2898" i="1"/>
  <c r="I2898" i="1"/>
  <c r="J2897" i="1"/>
  <c r="I2897" i="1"/>
  <c r="K2896" i="1"/>
  <c r="I2896" i="1"/>
  <c r="J2895" i="1"/>
  <c r="I2895" i="1"/>
  <c r="J2894" i="1"/>
  <c r="I2894" i="1"/>
  <c r="K2893" i="1"/>
  <c r="J2893" i="1"/>
  <c r="I2893" i="1"/>
  <c r="K2892" i="1"/>
  <c r="I2892" i="1"/>
  <c r="K2891" i="1"/>
  <c r="I2891" i="1"/>
  <c r="J2890" i="1"/>
  <c r="I2890" i="1"/>
  <c r="J2889" i="1"/>
  <c r="I2889" i="1"/>
  <c r="K2888" i="1"/>
  <c r="I2888" i="1"/>
  <c r="K2887" i="1"/>
  <c r="J2887" i="1"/>
  <c r="I2887" i="1"/>
  <c r="K2886" i="1"/>
  <c r="J2886" i="1"/>
  <c r="I2886" i="1"/>
  <c r="J2885" i="1"/>
  <c r="I2885" i="1"/>
  <c r="J2884" i="1"/>
  <c r="I2884" i="1"/>
  <c r="K2883" i="1"/>
  <c r="J2883" i="1"/>
  <c r="I2883" i="1"/>
  <c r="K2882" i="1"/>
  <c r="J2882" i="1"/>
  <c r="I2882" i="1"/>
  <c r="K2881" i="1"/>
  <c r="J2881" i="1"/>
  <c r="I2881" i="1"/>
  <c r="K2880" i="1"/>
  <c r="I2880" i="1"/>
  <c r="K2879" i="1"/>
  <c r="I2879" i="1"/>
  <c r="K2878" i="1"/>
  <c r="I2878" i="1"/>
  <c r="K2877" i="1"/>
  <c r="J2877" i="1"/>
  <c r="I2877" i="1"/>
  <c r="J2876" i="1"/>
  <c r="I2876" i="1"/>
  <c r="K2875" i="1"/>
  <c r="J2875" i="1"/>
  <c r="I2875" i="1"/>
  <c r="K2874" i="1"/>
  <c r="J2874" i="1"/>
  <c r="I2874" i="1"/>
  <c r="K2873" i="1"/>
  <c r="J2873" i="1"/>
  <c r="I2873" i="1"/>
  <c r="K2872" i="1"/>
  <c r="I2872" i="1"/>
  <c r="J2871" i="1"/>
  <c r="I2871" i="1"/>
  <c r="J2870" i="1"/>
  <c r="I2870" i="1"/>
  <c r="K2869" i="1"/>
  <c r="J2869" i="1"/>
  <c r="I2869" i="1"/>
  <c r="J2868" i="1"/>
  <c r="I2868" i="1"/>
  <c r="K2867" i="1"/>
  <c r="J2867" i="1"/>
  <c r="I2867" i="1"/>
  <c r="K2866" i="1"/>
  <c r="J2866" i="1"/>
  <c r="I2866" i="1"/>
  <c r="K2865" i="1"/>
  <c r="J2865" i="1"/>
  <c r="I2865" i="1"/>
  <c r="K2864" i="1"/>
  <c r="I2864" i="1"/>
  <c r="K2863" i="1"/>
  <c r="I2863" i="1"/>
  <c r="J2862" i="1"/>
  <c r="I2862" i="1"/>
  <c r="J2861" i="1"/>
  <c r="I2861" i="1"/>
  <c r="J2860" i="1"/>
  <c r="I2860" i="1"/>
  <c r="J2859" i="1"/>
  <c r="I2859" i="1"/>
  <c r="J2858" i="1"/>
  <c r="I2858" i="1"/>
  <c r="K2857" i="1"/>
  <c r="J2857" i="1"/>
  <c r="I2857" i="1"/>
  <c r="K2856" i="1"/>
  <c r="I2856" i="1"/>
  <c r="J2855" i="1"/>
  <c r="I2855" i="1"/>
  <c r="J2854" i="1"/>
  <c r="I2854" i="1"/>
  <c r="K2853" i="1"/>
  <c r="I2853" i="1"/>
  <c r="J2852" i="1"/>
  <c r="I2852" i="1"/>
  <c r="K2851" i="1"/>
  <c r="J2851" i="1"/>
  <c r="I2851" i="1"/>
  <c r="K2850" i="1"/>
  <c r="J2850" i="1"/>
  <c r="I2850" i="1"/>
  <c r="K2849" i="1"/>
  <c r="J2849" i="1"/>
  <c r="I2849" i="1"/>
  <c r="J2848" i="1"/>
  <c r="I2848" i="1"/>
  <c r="J2847" i="1"/>
  <c r="I2847" i="1"/>
  <c r="J2846" i="1"/>
  <c r="I2846" i="1"/>
  <c r="K2845" i="1"/>
  <c r="J2845" i="1"/>
  <c r="I2845" i="1"/>
  <c r="K2844" i="1"/>
  <c r="I2844" i="1"/>
  <c r="J2843" i="1"/>
  <c r="I2843" i="1"/>
  <c r="J2842" i="1"/>
  <c r="I2842" i="1"/>
  <c r="K2841" i="1"/>
  <c r="J2841" i="1"/>
  <c r="I2841" i="1"/>
  <c r="K2840" i="1"/>
  <c r="J2840" i="1"/>
  <c r="I2840" i="1"/>
  <c r="J2839" i="1"/>
  <c r="I2839" i="1"/>
  <c r="J2838" i="1"/>
  <c r="I2838" i="1"/>
  <c r="K2837" i="1"/>
  <c r="J2837" i="1"/>
  <c r="I2837" i="1"/>
  <c r="K2836" i="1"/>
  <c r="I2836" i="1"/>
  <c r="K2835" i="1"/>
  <c r="I2835" i="1"/>
  <c r="J2834" i="1"/>
  <c r="I2834" i="1"/>
  <c r="K2833" i="1"/>
  <c r="I2833" i="1"/>
  <c r="J2832" i="1"/>
  <c r="I2832" i="1"/>
  <c r="J2831" i="1"/>
  <c r="I2831" i="1"/>
  <c r="K2830" i="1"/>
  <c r="I2830" i="1"/>
  <c r="J2829" i="1"/>
  <c r="I2829" i="1"/>
  <c r="J2828" i="1"/>
  <c r="I2828" i="1"/>
  <c r="K2827" i="1"/>
  <c r="J2827" i="1"/>
  <c r="I2827" i="1"/>
  <c r="J2826" i="1"/>
  <c r="I2826" i="1"/>
  <c r="J2825" i="1"/>
  <c r="I2825" i="1"/>
  <c r="K2824" i="1"/>
  <c r="J2824" i="1"/>
  <c r="I2824" i="1"/>
  <c r="K2823" i="1"/>
  <c r="I2823" i="1"/>
  <c r="K2822" i="1"/>
  <c r="J2822" i="1"/>
  <c r="I2822" i="1"/>
  <c r="J2821" i="1"/>
  <c r="I2821" i="1"/>
  <c r="K2820" i="1"/>
  <c r="J2820" i="1"/>
  <c r="I2820" i="1"/>
  <c r="L2784" i="1" l="1"/>
  <c r="M2784" i="1" s="1"/>
  <c r="L2813" i="1"/>
  <c r="M2813" i="1" s="1"/>
  <c r="L2817" i="1"/>
  <c r="M2817" i="1" s="1"/>
  <c r="L2765" i="1"/>
  <c r="M2765" i="1" s="1"/>
  <c r="L2809" i="1"/>
  <c r="M2809" i="1" s="1"/>
  <c r="L2779" i="1"/>
  <c r="M2779" i="1" s="1"/>
  <c r="L2711" i="1"/>
  <c r="M2711" i="1" s="1"/>
  <c r="L2709" i="1"/>
  <c r="M2709" i="1" s="1"/>
  <c r="L2816" i="1"/>
  <c r="M2816" i="1" s="1"/>
  <c r="L2811" i="1"/>
  <c r="M2811" i="1" s="1"/>
  <c r="L2693" i="1"/>
  <c r="M2693" i="1" s="1"/>
  <c r="L2691" i="1"/>
  <c r="M2691" i="1" s="1"/>
  <c r="L2814" i="1"/>
  <c r="M2814" i="1" s="1"/>
  <c r="L2818" i="1"/>
  <c r="M2818" i="1" s="1"/>
  <c r="L2692" i="1"/>
  <c r="M2692" i="1" s="1"/>
  <c r="L2807" i="1"/>
  <c r="M2807" i="1" s="1"/>
  <c r="L2815" i="1"/>
  <c r="M2815" i="1" s="1"/>
  <c r="L2819" i="1"/>
  <c r="M2819" i="1" s="1"/>
  <c r="L2776" i="1"/>
  <c r="M2776" i="1" s="1"/>
  <c r="L2729" i="1"/>
  <c r="M2729" i="1" s="1"/>
  <c r="L2719" i="1"/>
  <c r="M2719" i="1" s="1"/>
  <c r="L2712" i="1"/>
  <c r="M2712" i="1" s="1"/>
  <c r="L2710" i="1"/>
  <c r="M2710" i="1" s="1"/>
  <c r="L2708" i="1"/>
  <c r="M2708" i="1" s="1"/>
  <c r="L2760" i="1"/>
  <c r="M2760" i="1" s="1"/>
  <c r="L2703" i="1"/>
  <c r="M2703" i="1" s="1"/>
  <c r="L2687" i="1"/>
  <c r="M2687" i="1" s="1"/>
  <c r="L2688" i="1"/>
  <c r="M2688" i="1" s="1"/>
  <c r="L2689" i="1"/>
  <c r="M2689" i="1" s="1"/>
  <c r="L2690" i="1"/>
  <c r="M2690" i="1" s="1"/>
  <c r="L2694" i="1"/>
  <c r="M2694" i="1" s="1"/>
  <c r="L2695" i="1"/>
  <c r="M2695" i="1" s="1"/>
  <c r="L2696" i="1"/>
  <c r="M2696" i="1" s="1"/>
  <c r="L2699" i="1"/>
  <c r="M2699" i="1" s="1"/>
  <c r="L2702" i="1"/>
  <c r="M2702" i="1" s="1"/>
  <c r="L2704" i="1"/>
  <c r="M2704" i="1" s="1"/>
  <c r="L2705" i="1"/>
  <c r="M2705" i="1" s="1"/>
  <c r="L2706" i="1"/>
  <c r="M2706" i="1" s="1"/>
  <c r="L2707" i="1"/>
  <c r="M2707" i="1" s="1"/>
  <c r="L2713" i="1"/>
  <c r="M2713" i="1" s="1"/>
  <c r="L2714" i="1"/>
  <c r="M2714" i="1" s="1"/>
  <c r="L2715" i="1"/>
  <c r="M2715" i="1" s="1"/>
  <c r="L2716" i="1"/>
  <c r="M2716" i="1" s="1"/>
  <c r="L2718" i="1"/>
  <c r="M2718" i="1" s="1"/>
  <c r="L2717" i="1"/>
  <c r="M2717" i="1" s="1"/>
  <c r="L2720" i="1"/>
  <c r="M2720" i="1" s="1"/>
  <c r="L2723" i="1"/>
  <c r="M2723" i="1" s="1"/>
  <c r="L2721" i="1"/>
  <c r="M2721" i="1" s="1"/>
  <c r="L2725" i="1"/>
  <c r="M2725" i="1" s="1"/>
  <c r="L2731" i="1"/>
  <c r="M2731" i="1" s="1"/>
  <c r="L2733" i="1"/>
  <c r="M2733" i="1" s="1"/>
  <c r="L2736" i="1"/>
  <c r="M2736" i="1" s="1"/>
  <c r="L2734" i="1"/>
  <c r="M2734" i="1" s="1"/>
  <c r="L2735" i="1"/>
  <c r="M2735" i="1" s="1"/>
  <c r="L2737" i="1"/>
  <c r="M2737" i="1" s="1"/>
  <c r="L2741" i="1"/>
  <c r="M2741" i="1" s="1"/>
  <c r="L2742" i="1"/>
  <c r="M2742" i="1" s="1"/>
  <c r="L2743" i="1"/>
  <c r="M2743" i="1" s="1"/>
  <c r="L2744" i="1"/>
  <c r="M2744" i="1" s="1"/>
  <c r="L2745" i="1"/>
  <c r="M2745" i="1" s="1"/>
  <c r="L2771" i="1"/>
  <c r="M2771" i="1" s="1"/>
  <c r="L2769" i="1"/>
  <c r="M2769" i="1" s="1"/>
  <c r="L2755" i="1"/>
  <c r="M2755" i="1" s="1"/>
  <c r="L2756" i="1"/>
  <c r="M2756" i="1" s="1"/>
  <c r="L2757" i="1"/>
  <c r="M2757" i="1" s="1"/>
  <c r="L2759" i="1"/>
  <c r="M2759" i="1" s="1"/>
  <c r="L2758" i="1"/>
  <c r="M2758" i="1" s="1"/>
  <c r="L2761" i="1"/>
  <c r="M2761" i="1" s="1"/>
  <c r="L2763" i="1"/>
  <c r="M2763" i="1" s="1"/>
  <c r="L2762" i="1"/>
  <c r="M2762" i="1" s="1"/>
  <c r="L2764" i="1"/>
  <c r="M2764" i="1" s="1"/>
  <c r="L2789" i="1"/>
  <c r="M2789" i="1" s="1"/>
  <c r="L2790" i="1"/>
  <c r="M2790" i="1" s="1"/>
  <c r="L2785" i="1"/>
  <c r="M2785" i="1" s="1"/>
  <c r="L2781" i="1"/>
  <c r="M2781" i="1" s="1"/>
  <c r="L2793" i="1"/>
  <c r="M2793" i="1" s="1"/>
  <c r="L2783" i="1"/>
  <c r="M2783" i="1" s="1"/>
  <c r="L2786" i="1"/>
  <c r="M2786" i="1" s="1"/>
  <c r="L2808" i="1"/>
  <c r="M2808" i="1" s="1"/>
  <c r="L2810" i="1"/>
  <c r="M2810" i="1" s="1"/>
  <c r="L2812" i="1"/>
  <c r="M2812" i="1" s="1"/>
  <c r="L2802" i="1"/>
  <c r="M2802" i="1" s="1"/>
  <c r="L2798" i="1"/>
  <c r="M2798" i="1" s="1"/>
  <c r="L2801" i="1"/>
  <c r="M2801" i="1" s="1"/>
  <c r="L2795" i="1"/>
  <c r="M2795" i="1" s="1"/>
  <c r="L2821" i="1"/>
  <c r="M2821" i="1" s="1"/>
  <c r="L2822" i="1"/>
  <c r="M2822" i="1" s="1"/>
  <c r="L2823" i="1"/>
  <c r="M2823" i="1" s="1"/>
  <c r="L2827" i="1"/>
  <c r="M2827" i="1" s="1"/>
  <c r="L2830" i="1"/>
  <c r="M2830" i="1" s="1"/>
  <c r="L2831" i="1"/>
  <c r="M2831" i="1" s="1"/>
  <c r="L2832" i="1"/>
  <c r="M2832" i="1" s="1"/>
  <c r="L2833" i="1"/>
  <c r="M2833" i="1" s="1"/>
  <c r="L2834" i="1"/>
  <c r="M2834" i="1" s="1"/>
  <c r="L2835" i="1"/>
  <c r="M2835" i="1" s="1"/>
  <c r="L2836" i="1"/>
  <c r="M2836" i="1" s="1"/>
  <c r="L2838" i="1"/>
  <c r="M2838" i="1" s="1"/>
  <c r="L2839" i="1"/>
  <c r="M2839" i="1" s="1"/>
  <c r="L2840" i="1"/>
  <c r="M2840" i="1" s="1"/>
  <c r="L2842" i="1"/>
  <c r="M2842" i="1" s="1"/>
  <c r="L2843" i="1"/>
  <c r="M2843" i="1" s="1"/>
  <c r="L2845" i="1"/>
  <c r="M2845" i="1" s="1"/>
  <c r="L2850" i="1"/>
  <c r="M2850" i="1" s="1"/>
  <c r="L2852" i="1"/>
  <c r="M2852" i="1" s="1"/>
  <c r="L2854" i="1"/>
  <c r="M2854" i="1" s="1"/>
  <c r="L2857" i="1"/>
  <c r="M2857" i="1" s="1"/>
  <c r="L2863" i="1"/>
  <c r="M2863" i="1" s="1"/>
  <c r="L2864" i="1"/>
  <c r="M2864" i="1" s="1"/>
  <c r="L2866" i="1"/>
  <c r="M2866" i="1" s="1"/>
  <c r="L2868" i="1"/>
  <c r="M2868" i="1" s="1"/>
  <c r="L2869" i="1"/>
  <c r="M2869" i="1" s="1"/>
  <c r="L2872" i="1"/>
  <c r="M2872" i="1" s="1"/>
  <c r="L2874" i="1"/>
  <c r="M2874" i="1" s="1"/>
  <c r="L2876" i="1"/>
  <c r="M2876" i="1" s="1"/>
  <c r="L2877" i="1"/>
  <c r="M2877" i="1" s="1"/>
  <c r="L2878" i="1"/>
  <c r="M2878" i="1" s="1"/>
  <c r="L2879" i="1"/>
  <c r="M2879" i="1" s="1"/>
  <c r="L2880" i="1"/>
  <c r="M2880" i="1" s="1"/>
  <c r="L2882" i="1"/>
  <c r="M2882" i="1" s="1"/>
  <c r="L2886" i="1"/>
  <c r="M2886" i="1" s="1"/>
  <c r="L2893" i="1"/>
  <c r="M2893" i="1" s="1"/>
  <c r="L2896" i="1"/>
  <c r="M2896" i="1" s="1"/>
  <c r="L2900" i="1"/>
  <c r="M2900" i="1" s="1"/>
  <c r="L2901" i="1"/>
  <c r="M2901" i="1" s="1"/>
  <c r="L2903" i="1"/>
  <c r="M2903" i="1" s="1"/>
  <c r="L2906" i="1"/>
  <c r="M2906" i="1" s="1"/>
  <c r="L2907" i="1"/>
  <c r="M2907" i="1" s="1"/>
  <c r="L2908" i="1"/>
  <c r="M2908" i="1" s="1"/>
  <c r="L2909" i="1"/>
  <c r="M2909" i="1" s="1"/>
  <c r="L2910" i="1"/>
  <c r="M2910" i="1" s="1"/>
  <c r="L2911" i="1"/>
  <c r="M2911" i="1" s="1"/>
  <c r="L2913" i="1"/>
  <c r="M2913" i="1" s="1"/>
  <c r="L2914" i="1"/>
  <c r="M2914" i="1" s="1"/>
  <c r="L2915" i="1"/>
  <c r="M2915" i="1" s="1"/>
  <c r="L2916" i="1"/>
  <c r="M2916" i="1" s="1"/>
  <c r="L2917" i="1"/>
  <c r="M2917" i="1" s="1"/>
  <c r="L2918" i="1"/>
  <c r="M2918" i="1" s="1"/>
  <c r="L2920" i="1"/>
  <c r="M2920" i="1" s="1"/>
  <c r="L2921" i="1"/>
  <c r="M2921" i="1" s="1"/>
  <c r="L2922" i="1"/>
  <c r="M2922" i="1" s="1"/>
  <c r="L2924" i="1"/>
  <c r="M2924" i="1" s="1"/>
  <c r="L2925" i="1"/>
  <c r="M2925" i="1" s="1"/>
  <c r="L2928" i="1"/>
  <c r="M2928" i="1" s="1"/>
  <c r="L2930" i="1"/>
  <c r="M2930" i="1" s="1"/>
  <c r="L2931" i="1"/>
  <c r="M2931" i="1" s="1"/>
  <c r="L2933" i="1"/>
  <c r="M2933" i="1" s="1"/>
  <c r="L2935" i="1"/>
  <c r="M2935" i="1" s="1"/>
  <c r="L2936" i="1"/>
  <c r="M2936" i="1" s="1"/>
  <c r="L2937" i="1"/>
  <c r="M2937" i="1" s="1"/>
  <c r="L2938" i="1"/>
  <c r="M2938" i="1" s="1"/>
  <c r="L2939" i="1"/>
  <c r="M2939" i="1" s="1"/>
  <c r="L2941" i="1"/>
  <c r="M2941" i="1" s="1"/>
  <c r="L2942" i="1"/>
  <c r="M2942" i="1" s="1"/>
  <c r="L2945" i="1"/>
  <c r="M2945" i="1" s="1"/>
  <c r="L2947" i="1"/>
  <c r="M2947" i="1" s="1"/>
  <c r="L2949" i="1"/>
  <c r="M2949" i="1" s="1"/>
  <c r="L3043" i="1"/>
  <c r="M3043" i="1" s="1"/>
  <c r="L3046" i="1"/>
  <c r="M3046" i="1" s="1"/>
  <c r="L3048" i="1"/>
  <c r="M3048" i="1" s="1"/>
  <c r="L2984" i="1"/>
  <c r="M2984" i="1" s="1"/>
  <c r="L2986" i="1"/>
  <c r="M2986" i="1" s="1"/>
  <c r="L3022" i="1"/>
  <c r="M3022" i="1" s="1"/>
  <c r="L3025" i="1"/>
  <c r="M3025" i="1" s="1"/>
  <c r="L3069" i="1"/>
  <c r="M3069" i="1" s="1"/>
  <c r="L3077" i="1"/>
  <c r="M3077" i="1" s="1"/>
  <c r="L3081" i="1"/>
  <c r="M3081" i="1" s="1"/>
  <c r="L3082" i="1"/>
  <c r="M3082" i="1" s="1"/>
  <c r="L3087" i="1"/>
  <c r="M3087" i="1" s="1"/>
  <c r="L3089" i="1"/>
  <c r="M3089" i="1" s="1"/>
  <c r="L3090" i="1"/>
  <c r="M3090" i="1" s="1"/>
  <c r="L3096" i="1"/>
  <c r="M3096" i="1" s="1"/>
  <c r="L3097" i="1"/>
  <c r="M3097" i="1" s="1"/>
  <c r="L3099" i="1"/>
  <c r="M3099" i="1" s="1"/>
  <c r="L3102" i="1"/>
  <c r="M3102" i="1" s="1"/>
  <c r="L3109" i="1"/>
  <c r="M3109" i="1" s="1"/>
  <c r="L3111" i="1"/>
  <c r="M3111" i="1" s="1"/>
  <c r="L3114" i="1"/>
  <c r="M3114" i="1" s="1"/>
  <c r="L3117" i="1"/>
  <c r="M3117" i="1" s="1"/>
  <c r="L3118" i="1"/>
  <c r="M3118" i="1" s="1"/>
  <c r="L3119" i="1"/>
  <c r="M3119" i="1" s="1"/>
  <c r="L3123" i="1"/>
  <c r="M3123" i="1" s="1"/>
  <c r="L3125" i="1"/>
  <c r="M3125" i="1" s="1"/>
  <c r="L3126" i="1"/>
  <c r="M3126" i="1" s="1"/>
  <c r="L2974" i="1"/>
  <c r="M2974" i="1" s="1"/>
  <c r="L3011" i="1"/>
  <c r="M3011" i="1" s="1"/>
  <c r="L3032" i="1"/>
  <c r="M3032" i="1" s="1"/>
  <c r="L3033" i="1"/>
  <c r="M3033" i="1" s="1"/>
  <c r="L3034" i="1"/>
  <c r="M3034" i="1" s="1"/>
  <c r="L3057" i="1"/>
  <c r="M3057" i="1" s="1"/>
  <c r="L2987" i="1"/>
  <c r="M2987" i="1" s="1"/>
  <c r="L2955" i="1"/>
  <c r="M2955" i="1" s="1"/>
  <c r="L2957" i="1"/>
  <c r="M2957" i="1" s="1"/>
  <c r="L2962" i="1"/>
  <c r="M2962" i="1" s="1"/>
  <c r="L2982" i="1"/>
  <c r="M2982" i="1" s="1"/>
  <c r="L2999" i="1"/>
  <c r="M2999" i="1" s="1"/>
  <c r="L3000" i="1"/>
  <c r="M3000" i="1" s="1"/>
  <c r="L3014" i="1"/>
  <c r="M3014" i="1" s="1"/>
  <c r="L3017" i="1"/>
  <c r="M3017" i="1" s="1"/>
  <c r="L3063" i="1"/>
  <c r="M3063" i="1" s="1"/>
  <c r="L2820" i="1"/>
  <c r="M2820" i="1" s="1"/>
  <c r="L2824" i="1"/>
  <c r="M2824" i="1" s="1"/>
  <c r="L2825" i="1"/>
  <c r="M2825" i="1" s="1"/>
  <c r="L2826" i="1"/>
  <c r="M2826" i="1" s="1"/>
  <c r="L2828" i="1"/>
  <c r="M2828" i="1" s="1"/>
  <c r="L2829" i="1"/>
  <c r="M2829" i="1" s="1"/>
  <c r="L2837" i="1"/>
  <c r="M2837" i="1" s="1"/>
  <c r="L2841" i="1"/>
  <c r="M2841" i="1" s="1"/>
  <c r="L2844" i="1"/>
  <c r="M2844" i="1" s="1"/>
  <c r="L2846" i="1"/>
  <c r="M2846" i="1" s="1"/>
  <c r="L2847" i="1"/>
  <c r="M2847" i="1" s="1"/>
  <c r="L2848" i="1"/>
  <c r="M2848" i="1" s="1"/>
  <c r="L2849" i="1"/>
  <c r="M2849" i="1" s="1"/>
  <c r="L2851" i="1"/>
  <c r="M2851" i="1" s="1"/>
  <c r="L2853" i="1"/>
  <c r="M2853" i="1" s="1"/>
  <c r="L2855" i="1"/>
  <c r="M2855" i="1" s="1"/>
  <c r="L2856" i="1"/>
  <c r="M2856" i="1" s="1"/>
  <c r="L2858" i="1"/>
  <c r="M2858" i="1" s="1"/>
  <c r="L2859" i="1"/>
  <c r="M2859" i="1" s="1"/>
  <c r="L2860" i="1"/>
  <c r="M2860" i="1" s="1"/>
  <c r="L2861" i="1"/>
  <c r="M2861" i="1" s="1"/>
  <c r="L2862" i="1"/>
  <c r="M2862" i="1" s="1"/>
  <c r="L2865" i="1"/>
  <c r="M2865" i="1" s="1"/>
  <c r="L2867" i="1"/>
  <c r="M2867" i="1" s="1"/>
  <c r="L2870" i="1"/>
  <c r="M2870" i="1" s="1"/>
  <c r="L2871" i="1"/>
  <c r="M2871" i="1" s="1"/>
  <c r="L2873" i="1"/>
  <c r="M2873" i="1" s="1"/>
  <c r="L2875" i="1"/>
  <c r="M2875" i="1" s="1"/>
  <c r="L2881" i="1"/>
  <c r="M2881" i="1" s="1"/>
  <c r="L2883" i="1"/>
  <c r="M2883" i="1" s="1"/>
  <c r="L2884" i="1"/>
  <c r="M2884" i="1" s="1"/>
  <c r="L2885" i="1"/>
  <c r="M2885" i="1" s="1"/>
  <c r="L2887" i="1"/>
  <c r="M2887" i="1" s="1"/>
  <c r="L2888" i="1"/>
  <c r="M2888" i="1" s="1"/>
  <c r="L2889" i="1"/>
  <c r="M2889" i="1" s="1"/>
  <c r="L2890" i="1"/>
  <c r="M2890" i="1" s="1"/>
  <c r="L2891" i="1"/>
  <c r="M2891" i="1" s="1"/>
  <c r="L2892" i="1"/>
  <c r="M2892" i="1" s="1"/>
  <c r="L2894" i="1"/>
  <c r="M2894" i="1" s="1"/>
  <c r="L2895" i="1"/>
  <c r="M2895" i="1" s="1"/>
  <c r="L2897" i="1"/>
  <c r="M2897" i="1" s="1"/>
  <c r="L2898" i="1"/>
  <c r="M2898" i="1" s="1"/>
  <c r="L2899" i="1"/>
  <c r="M2899" i="1" s="1"/>
  <c r="L2902" i="1"/>
  <c r="M2902" i="1" s="1"/>
  <c r="L2904" i="1"/>
  <c r="M2904" i="1" s="1"/>
  <c r="L2905" i="1"/>
  <c r="M2905" i="1" s="1"/>
  <c r="L2912" i="1"/>
  <c r="M2912" i="1" s="1"/>
  <c r="L2919" i="1"/>
  <c r="M2919" i="1" s="1"/>
  <c r="L2923" i="1"/>
  <c r="M2923" i="1" s="1"/>
  <c r="L2926" i="1"/>
  <c r="M2926" i="1" s="1"/>
  <c r="L2927" i="1"/>
  <c r="M2927" i="1" s="1"/>
  <c r="L2929" i="1"/>
  <c r="M2929" i="1" s="1"/>
  <c r="L2932" i="1"/>
  <c r="M2932" i="1" s="1"/>
  <c r="L2934" i="1"/>
  <c r="M2934" i="1" s="1"/>
  <c r="L2940" i="1"/>
  <c r="M2940" i="1" s="1"/>
  <c r="L2943" i="1"/>
  <c r="M2943" i="1" s="1"/>
  <c r="L2944" i="1"/>
  <c r="M2944" i="1" s="1"/>
  <c r="L2946" i="1"/>
  <c r="M2946" i="1" s="1"/>
  <c r="L2948" i="1"/>
  <c r="M2948" i="1" s="1"/>
  <c r="L2950" i="1"/>
  <c r="M2950" i="1" s="1"/>
  <c r="L2951" i="1"/>
  <c r="M2951" i="1" s="1"/>
  <c r="L2952" i="1"/>
  <c r="M2952" i="1" s="1"/>
  <c r="L2953" i="1"/>
  <c r="M2953" i="1" s="1"/>
  <c r="L2954" i="1"/>
  <c r="M2954" i="1" s="1"/>
  <c r="L2956" i="1"/>
  <c r="M2956" i="1" s="1"/>
  <c r="L2958" i="1"/>
  <c r="M2958" i="1" s="1"/>
  <c r="L2959" i="1"/>
  <c r="M2959" i="1" s="1"/>
  <c r="L2960" i="1"/>
  <c r="M2960" i="1" s="1"/>
  <c r="L2961" i="1"/>
  <c r="M2961" i="1" s="1"/>
  <c r="L2963" i="1"/>
  <c r="M2963" i="1" s="1"/>
  <c r="L2964" i="1"/>
  <c r="M2964" i="1" s="1"/>
  <c r="L2965" i="1"/>
  <c r="M2965" i="1" s="1"/>
  <c r="L2966" i="1"/>
  <c r="M2966" i="1" s="1"/>
  <c r="L2969" i="1"/>
  <c r="M2969" i="1" s="1"/>
  <c r="L2972" i="1"/>
  <c r="M2972" i="1" s="1"/>
  <c r="L2973" i="1"/>
  <c r="M2973" i="1" s="1"/>
  <c r="L2976" i="1"/>
  <c r="M2976" i="1" s="1"/>
  <c r="L2979" i="1"/>
  <c r="M2979" i="1" s="1"/>
  <c r="L2981" i="1"/>
  <c r="M2981" i="1" s="1"/>
  <c r="L2989" i="1"/>
  <c r="M2989" i="1" s="1"/>
  <c r="L2990" i="1"/>
  <c r="M2990" i="1" s="1"/>
  <c r="L2992" i="1"/>
  <c r="M2992" i="1" s="1"/>
  <c r="L2993" i="1"/>
  <c r="M2993" i="1" s="1"/>
  <c r="L2995" i="1"/>
  <c r="M2995" i="1" s="1"/>
  <c r="L2996" i="1"/>
  <c r="M2996" i="1" s="1"/>
  <c r="L3003" i="1"/>
  <c r="M3003" i="1" s="1"/>
  <c r="L3004" i="1"/>
  <c r="M3004" i="1" s="1"/>
  <c r="L3006" i="1"/>
  <c r="M3006" i="1" s="1"/>
  <c r="L3018" i="1"/>
  <c r="M3018" i="1" s="1"/>
  <c r="L3019" i="1"/>
  <c r="M3019" i="1" s="1"/>
  <c r="L3021" i="1"/>
  <c r="M3021" i="1" s="1"/>
  <c r="L3023" i="1"/>
  <c r="M3023" i="1" s="1"/>
  <c r="L3031" i="1"/>
  <c r="M3031" i="1" s="1"/>
  <c r="L3047" i="1"/>
  <c r="M3047" i="1" s="1"/>
  <c r="L3049" i="1"/>
  <c r="M3049" i="1" s="1"/>
  <c r="L3051" i="1"/>
  <c r="M3051" i="1" s="1"/>
  <c r="L3061" i="1"/>
  <c r="M3061" i="1" s="1"/>
  <c r="L3071" i="1"/>
  <c r="M3071" i="1" s="1"/>
  <c r="L3079" i="1"/>
  <c r="M3079" i="1" s="1"/>
  <c r="L3086" i="1"/>
  <c r="M3086" i="1" s="1"/>
  <c r="L3088" i="1"/>
  <c r="M3088" i="1" s="1"/>
  <c r="L3095" i="1"/>
  <c r="M3095" i="1" s="1"/>
  <c r="L3098" i="1"/>
  <c r="M3098" i="1" s="1"/>
  <c r="L3100" i="1"/>
  <c r="M3100" i="1" s="1"/>
  <c r="L3103" i="1"/>
  <c r="M3103" i="1" s="1"/>
  <c r="L3105" i="1"/>
  <c r="M3105" i="1" s="1"/>
  <c r="L3106" i="1"/>
  <c r="M3106" i="1" s="1"/>
  <c r="L3107" i="1"/>
  <c r="M3107" i="1" s="1"/>
  <c r="L3108" i="1"/>
  <c r="M3108" i="1" s="1"/>
  <c r="L3113" i="1"/>
  <c r="M3113" i="1" s="1"/>
  <c r="L3115" i="1"/>
  <c r="M3115" i="1" s="1"/>
  <c r="L3116" i="1"/>
  <c r="M3116" i="1" s="1"/>
  <c r="L3120" i="1"/>
  <c r="M3120" i="1" s="1"/>
  <c r="L3122" i="1"/>
  <c r="M3122" i="1" s="1"/>
  <c r="M1657" i="1"/>
</calcChain>
</file>

<file path=xl/sharedStrings.xml><?xml version="1.0" encoding="utf-8"?>
<sst xmlns="http://schemas.openxmlformats.org/spreadsheetml/2006/main" count="6255" uniqueCount="596">
  <si>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</si>
  <si>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</si>
  <si>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</si>
  <si>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</si>
  <si>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</si>
  <si>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</si>
  <si>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</si>
  <si>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</si>
  <si>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</si>
  <si>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</si>
  <si>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</si>
  <si>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</si>
  <si>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</si>
  <si>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</si>
  <si>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</si>
  <si>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</si>
  <si>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RELIANCE</t>
  </si>
  <si>
    <t>BUY</t>
  </si>
  <si>
    <t>BEL</t>
  </si>
  <si>
    <t>DLF</t>
  </si>
  <si>
    <t>SELL</t>
  </si>
  <si>
    <t>AMBUJA CEMENT</t>
  </si>
  <si>
    <t>CEAT LTD</t>
  </si>
  <si>
    <t>HIND PETRO</t>
  </si>
  <si>
    <t xml:space="preserve">PFC </t>
  </si>
  <si>
    <t>HAVELLS</t>
  </si>
  <si>
    <t>VEDANTA LTD</t>
  </si>
  <si>
    <t>CANARA BANK</t>
  </si>
  <si>
    <t>SBIN</t>
  </si>
  <si>
    <t>INDIA CEMENT</t>
  </si>
  <si>
    <t>TATA GLOBAL</t>
  </si>
  <si>
    <t>NTPC</t>
  </si>
  <si>
    <t>RELIANCE CAPITAL</t>
  </si>
  <si>
    <t>JET AIRWAYS</t>
  </si>
  <si>
    <t>CENTURY TEXTILES</t>
  </si>
  <si>
    <t>SUN TV</t>
  </si>
  <si>
    <t>REC LTD</t>
  </si>
  <si>
    <t>KSCL</t>
  </si>
  <si>
    <t>NMDC</t>
  </si>
  <si>
    <t>ITC</t>
  </si>
  <si>
    <t>ICICI BANK</t>
  </si>
  <si>
    <t>BANK OF INDIA</t>
  </si>
  <si>
    <t>APOLLO TYRES</t>
  </si>
  <si>
    <t>M&amp;M FINANCE</t>
  </si>
  <si>
    <t>HINDALCO</t>
  </si>
  <si>
    <t>JSW STEEL</t>
  </si>
  <si>
    <t>ENGINEERS INDIA LTD</t>
  </si>
  <si>
    <t>UNION BANK</t>
  </si>
  <si>
    <t>L &amp; T FINANCE HOLDING</t>
  </si>
  <si>
    <t>YES BANK</t>
  </si>
  <si>
    <t>LARSEN &amp; TURBO</t>
  </si>
  <si>
    <t>BHARAT FINANCE</t>
  </si>
  <si>
    <t>IDEA</t>
  </si>
  <si>
    <t>JUST DIAL</t>
  </si>
  <si>
    <t>ONGC</t>
  </si>
  <si>
    <t>ADANI PORT</t>
  </si>
  <si>
    <t>BHARTI INFRATEL LTD</t>
  </si>
  <si>
    <t>KTK BANK</t>
  </si>
  <si>
    <t>PNB</t>
  </si>
  <si>
    <t>ORIENTAL BANK</t>
  </si>
  <si>
    <t>JUBILANT FOODWORKS</t>
  </si>
  <si>
    <t>DHFL</t>
  </si>
  <si>
    <t>BAJAJ FINANCE</t>
  </si>
  <si>
    <t>SINTEX</t>
  </si>
  <si>
    <t>VOLTAS</t>
  </si>
  <si>
    <t>POWER GRID</t>
  </si>
  <si>
    <t>RELIANCE INDUSTRIES</t>
  </si>
  <si>
    <t>CAIRN INDIA</t>
  </si>
  <si>
    <t>IOC</t>
  </si>
  <si>
    <t>PETRONET</t>
  </si>
  <si>
    <t>CADILA HEATHCARE</t>
  </si>
  <si>
    <t>TATA MOTOR DVR</t>
  </si>
  <si>
    <t>TATA MOTORS</t>
  </si>
  <si>
    <t>GAIL</t>
  </si>
  <si>
    <t>BANK OF BARODA</t>
  </si>
  <si>
    <t>TECHM</t>
  </si>
  <si>
    <t>GRASIM</t>
  </si>
  <si>
    <t>JUSTDIAL</t>
  </si>
  <si>
    <t>RELCAPITAL</t>
  </si>
  <si>
    <t>BHARATFORG</t>
  </si>
  <si>
    <t>TITAN</t>
  </si>
  <si>
    <t>IBULHSGFIN</t>
  </si>
  <si>
    <t>MINDTREE</t>
  </si>
  <si>
    <t>ZELL</t>
  </si>
  <si>
    <t>GODREJIND</t>
  </si>
  <si>
    <t>CUMMINSIND</t>
  </si>
  <si>
    <t>JUBLFOOD</t>
  </si>
  <si>
    <t>HINDPETRO</t>
  </si>
  <si>
    <t>SRTRANSFIN</t>
  </si>
  <si>
    <t>JETAIRWAYS</t>
  </si>
  <si>
    <t>BHARATFIN</t>
  </si>
  <si>
    <t>CADILAHC</t>
  </si>
  <si>
    <t>CENTURYTEX</t>
  </si>
  <si>
    <t>RECLTD</t>
  </si>
  <si>
    <t>BIOCON</t>
  </si>
  <si>
    <t>INDUSINDBK</t>
  </si>
  <si>
    <t>M&amp;MFIN</t>
  </si>
  <si>
    <t>BEML</t>
  </si>
  <si>
    <t>INDIACEM</t>
  </si>
  <si>
    <t>MCDOWELLS</t>
  </si>
  <si>
    <t>DIVISLAB</t>
  </si>
  <si>
    <t>YESBANK</t>
  </si>
  <si>
    <t>JAITAIRWAYS</t>
  </si>
  <si>
    <t>SRF</t>
  </si>
  <si>
    <t>CEATLTD</t>
  </si>
  <si>
    <t xml:space="preserve">LICHSGFIN </t>
  </si>
  <si>
    <t>UPL</t>
  </si>
  <si>
    <t>SUNTV</t>
  </si>
  <si>
    <t>HCLTECH</t>
  </si>
  <si>
    <t>KOTAKBANK</t>
  </si>
  <si>
    <t>ARVIND</t>
  </si>
  <si>
    <t>SUNPHARMA</t>
  </si>
  <si>
    <t>TVSMOTOR</t>
  </si>
  <si>
    <t>HEXAWARE</t>
  </si>
  <si>
    <t>CASTROLIND</t>
  </si>
  <si>
    <t>ADANIPORTS</t>
  </si>
  <si>
    <t>AXISBANK</t>
  </si>
  <si>
    <t>ZEEL</t>
  </si>
  <si>
    <t>CIPLA</t>
  </si>
  <si>
    <t>GRANULES</t>
  </si>
  <si>
    <t>CANBK</t>
  </si>
  <si>
    <t>ASIANPAINTS</t>
  </si>
  <si>
    <t>INFY</t>
  </si>
  <si>
    <t>IGL</t>
  </si>
  <si>
    <t>GLENMARK</t>
  </si>
  <si>
    <t>HINDZINC</t>
  </si>
  <si>
    <t>APOLLOTYR</t>
  </si>
  <si>
    <t>AMBUJACEM</t>
  </si>
  <si>
    <t>POWERGRID</t>
  </si>
  <si>
    <t>CESC</t>
  </si>
  <si>
    <t>DFHL</t>
  </si>
  <si>
    <t>OIL</t>
  </si>
  <si>
    <t>DISHTV</t>
  </si>
  <si>
    <t>PIDILITIND</t>
  </si>
  <si>
    <t>TATACOMM</t>
  </si>
  <si>
    <t>VEDL</t>
  </si>
  <si>
    <t>BPCL</t>
  </si>
  <si>
    <t>RELINFRA</t>
  </si>
  <si>
    <t>TATAGLOBAL</t>
  </si>
  <si>
    <t>TATAMOTORS</t>
  </si>
  <si>
    <t>BHEL</t>
  </si>
  <si>
    <t>TATASTEEL</t>
  </si>
  <si>
    <t>ACC</t>
  </si>
  <si>
    <t>COALINDIA</t>
  </si>
  <si>
    <t>BATAINDIA</t>
  </si>
  <si>
    <t>BANKBARODA</t>
  </si>
  <si>
    <t>BHARTIARTL</t>
  </si>
  <si>
    <t>MOTHERSUMI</t>
  </si>
  <si>
    <t>DABUR</t>
  </si>
  <si>
    <t>ENGINERSIN</t>
  </si>
  <si>
    <t xml:space="preserve">PCJEWELLER </t>
  </si>
  <si>
    <t>IRB</t>
  </si>
  <si>
    <t>APPOLLO TYRES</t>
  </si>
  <si>
    <t>CEAT LTD.</t>
  </si>
  <si>
    <t>JSW ENERGY</t>
  </si>
  <si>
    <t>JINDAL STEEL</t>
  </si>
  <si>
    <t>LUPIN</t>
  </si>
  <si>
    <t>AUROPHARMA</t>
  </si>
  <si>
    <t>ADANI POWER</t>
  </si>
  <si>
    <t>HDFC BANK</t>
  </si>
  <si>
    <t>CEAT</t>
  </si>
  <si>
    <t>ADANIENT</t>
  </si>
  <si>
    <t>INDIAN BANK</t>
  </si>
  <si>
    <t>NCC</t>
  </si>
  <si>
    <t>BATA INDIA</t>
  </si>
  <si>
    <t>DCB</t>
  </si>
  <si>
    <t>L&amp;TFH</t>
  </si>
  <si>
    <t>WOCKPHARMA</t>
  </si>
  <si>
    <t>HDFC</t>
  </si>
  <si>
    <t>CGPOWER</t>
  </si>
  <si>
    <t>IDFC</t>
  </si>
  <si>
    <t>TATAMOTORSDVR</t>
  </si>
  <si>
    <t>WIPRO</t>
  </si>
  <si>
    <t>BHARTI AIRTEL</t>
  </si>
  <si>
    <t>PTC</t>
  </si>
  <si>
    <t>M&amp;M</t>
  </si>
  <si>
    <t>NIFTY</t>
  </si>
  <si>
    <t>TATA STEEL</t>
  </si>
  <si>
    <t>INDIGO</t>
  </si>
  <si>
    <t>INFRATEL</t>
  </si>
  <si>
    <t>HDIL</t>
  </si>
  <si>
    <t>NBCC</t>
  </si>
  <si>
    <t>RAYMOND</t>
  </si>
  <si>
    <t>HERO MOTOR</t>
  </si>
  <si>
    <t>TCS</t>
  </si>
  <si>
    <t>NITTECH</t>
  </si>
  <si>
    <t>TATACHEM</t>
  </si>
  <si>
    <t>BHARATFORGE</t>
  </si>
  <si>
    <t>DRREDDY</t>
  </si>
  <si>
    <t xml:space="preserve">FEDERAL BANK </t>
  </si>
  <si>
    <t>COLPAL</t>
  </si>
  <si>
    <t>SUN PHARMA</t>
  </si>
  <si>
    <t>BERGERPAINT</t>
  </si>
  <si>
    <t>ABIRLANUVO</t>
  </si>
  <si>
    <t>HDFCBANK</t>
  </si>
  <si>
    <t>BANKNIFTY</t>
  </si>
  <si>
    <t>BANK NIFTY</t>
  </si>
  <si>
    <t>WOAKPHARMA</t>
  </si>
  <si>
    <t>ASHOKLEY</t>
  </si>
  <si>
    <t>LT</t>
  </si>
  <si>
    <t>TATAELXI</t>
  </si>
  <si>
    <t>UBL</t>
  </si>
  <si>
    <t>EXIDEIND</t>
  </si>
  <si>
    <t>IBREALEST</t>
  </si>
  <si>
    <t>RBL</t>
  </si>
  <si>
    <t>TATAMOTOR</t>
  </si>
  <si>
    <t>RBL BANK</t>
  </si>
  <si>
    <t>STAR</t>
  </si>
  <si>
    <t>CUMMINS</t>
  </si>
  <si>
    <t>GRASIM </t>
  </si>
  <si>
    <t>JUSTDIAL </t>
  </si>
  <si>
    <t>CENTURYTEX </t>
  </si>
  <si>
    <t>ADANINET </t>
  </si>
  <si>
    <t>RELCAPITEL</t>
  </si>
  <si>
    <t>JUBLFOOD </t>
  </si>
  <si>
    <t>ASIANPAINT </t>
  </si>
  <si>
    <t>KOTAKBANK </t>
  </si>
  <si>
    <t>AXIS BANK </t>
  </si>
  <si>
    <t>RELIANCE </t>
  </si>
  <si>
    <t>CGPOWER </t>
  </si>
  <si>
    <t>KSCL </t>
  </si>
  <si>
    <t>IBULHSGFIN </t>
  </si>
  <si>
    <t>UPL </t>
  </si>
  <si>
    <t> CEAT LTD</t>
  </si>
  <si>
    <t>TATASTEEL </t>
  </si>
  <si>
    <t>JETAIRWAYS </t>
  </si>
  <si>
    <t>JISLJALEQS </t>
  </si>
  <si>
    <t>INDUSINDBANK </t>
  </si>
  <si>
    <t>RELCAPITAL </t>
  </si>
  <si>
    <t xml:space="preserve">ASIANPAINT </t>
  </si>
  <si>
    <t>RLIANCE CAPITAL</t>
  </si>
  <si>
    <t>RELINACE CAPITAL</t>
  </si>
  <si>
    <t>APOLOHOSP </t>
  </si>
  <si>
    <t>BHARATFIN </t>
  </si>
  <si>
    <t>INDIACEM </t>
  </si>
  <si>
    <t>BEML </t>
  </si>
  <si>
    <t>INDIGO </t>
  </si>
  <si>
    <t>WIPRO </t>
  </si>
  <si>
    <t>ADANIPORTS </t>
  </si>
  <si>
    <t>RELINFRA </t>
  </si>
  <si>
    <t>HDFC </t>
  </si>
  <si>
    <t>DRREDDY </t>
  </si>
  <si>
    <t>BPCL </t>
  </si>
  <si>
    <t>BAJAJFINSV </t>
  </si>
  <si>
    <t>ASHOKLEY </t>
  </si>
  <si>
    <t>VEDL </t>
  </si>
  <si>
    <t>HINDPETRO </t>
  </si>
  <si>
    <t>IGL </t>
  </si>
  <si>
    <t>SHRINFRA </t>
  </si>
  <si>
    <t> MCDOWELL- N</t>
  </si>
  <si>
    <t>KPIT </t>
  </si>
  <si>
    <t>SREINFRA </t>
  </si>
  <si>
    <t>MRPL </t>
  </si>
  <si>
    <t>HUL </t>
  </si>
  <si>
    <t>SRTRANSFIN </t>
  </si>
  <si>
    <t>L&amp;TFIN</t>
  </si>
  <si>
    <t>BATAINDIA </t>
  </si>
  <si>
    <t>PVR </t>
  </si>
  <si>
    <t>GODREJIND </t>
  </si>
  <si>
    <t>CONCOR </t>
  </si>
  <si>
    <t>ACC </t>
  </si>
  <si>
    <t>CANFINHOME </t>
  </si>
  <si>
    <t>CHENNPERTO </t>
  </si>
  <si>
    <t>MOTHERSUNSUMI </t>
  </si>
  <si>
    <t>ICIL </t>
  </si>
  <si>
    <t>ESCORT </t>
  </si>
  <si>
    <t>OIL </t>
  </si>
  <si>
    <t>BALKRISIND</t>
  </si>
  <si>
    <t>CONCOR</t>
  </si>
  <si>
    <t>MGL</t>
  </si>
  <si>
    <t>GAIL </t>
  </si>
  <si>
    <t>HCLTECH </t>
  </si>
  <si>
    <t>PEL </t>
  </si>
  <si>
    <t>CESC </t>
  </si>
  <si>
    <t>BANK BARODA</t>
  </si>
  <si>
    <t>BAJFINANCE</t>
  </si>
  <si>
    <t>BRITANNIA </t>
  </si>
  <si>
    <t>DALMIABHA </t>
  </si>
  <si>
    <t>CUMMINSIND </t>
  </si>
  <si>
    <t>BALKRISIND </t>
  </si>
  <si>
    <t>HEROMOTOCORP </t>
  </si>
  <si>
    <t>MCDOWELL- N</t>
  </si>
  <si>
    <t>ICICIPRULI </t>
  </si>
  <si>
    <t>SRTRANFIN </t>
  </si>
  <si>
    <t>TATAMOTOR </t>
  </si>
  <si>
    <t>ENGINERSIN </t>
  </si>
  <si>
    <t>INFRATEL </t>
  </si>
  <si>
    <t>ULTRACEMCO </t>
  </si>
  <si>
    <t>CAPF </t>
  </si>
  <si>
    <t>BIOCON 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</si>
  <si>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</si>
  <si>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>HINDALCO </t>
  </si>
  <si>
    <t>BAJAJFINSV</t>
  </si>
  <si>
    <t>FEDRELBANK</t>
  </si>
  <si>
    <t>DALMIABHA</t>
  </si>
  <si>
    <t>AMARRAJABAT</t>
  </si>
  <si>
    <t>REMCOCEM </t>
  </si>
  <si>
    <t>MCDOWELL</t>
  </si>
  <si>
    <t>INDIANBANK</t>
  </si>
  <si>
    <t>ORIENTBANK </t>
  </si>
  <si>
    <t>MARICO </t>
  </si>
  <si>
    <t> CAN BANK</t>
  </si>
  <si>
    <t>PRTRONET </t>
  </si>
  <si>
    <t> INDIAN BANK</t>
  </si>
  <si>
    <t>MCDOWELL-N</t>
  </si>
  <si>
    <t>SUNTV </t>
  </si>
  <si>
    <t>CHENNPETRO </t>
  </si>
  <si>
    <t>MOTHERSUMI </t>
  </si>
  <si>
    <t>JAIN IRRIGATION</t>
  </si>
  <si>
    <t>ZELL </t>
  </si>
  <si>
    <t>TATACHEM </t>
  </si>
  <si>
    <t>BANKBARODA </t>
  </si>
  <si>
    <t>PIDILITIND </t>
  </si>
  <si>
    <t>BHARTIARTEL </t>
  </si>
  <si>
    <t>TITAN </t>
  </si>
  <si>
    <t>TATAELEXI </t>
  </si>
  <si>
    <t>HINDZINC </t>
  </si>
  <si>
    <t>PNB </t>
  </si>
  <si>
    <t>APOLOTYRE </t>
  </si>
  <si>
    <t>BERGEPAINT </t>
  </si>
  <si>
    <t>CEAT </t>
  </si>
  <si>
    <t>VOLTAS </t>
  </si>
  <si>
    <t>AMBUJACEM </t>
  </si>
  <si>
    <t>HEXAWARE </t>
  </si>
  <si>
    <t>LICHSGFIN </t>
  </si>
  <si>
    <t>PETRONET </t>
  </si>
  <si>
    <t>BANKINDIA </t>
  </si>
  <si>
    <t>SBIN </t>
  </si>
  <si>
    <t>ESCORT</t>
  </si>
  <si>
    <t>HEROMOTOCORP</t>
  </si>
  <si>
    <t>DLF </t>
  </si>
  <si>
    <t>HAVELLS </t>
  </si>
  <si>
    <t>ARVIND </t>
  </si>
  <si>
    <t>ZEEL </t>
  </si>
  <si>
    <t>IOC </t>
  </si>
  <si>
    <t>LICHSGFIN</t>
  </si>
  <si>
    <t>AXIS BANK</t>
  </si>
  <si>
    <t>DHFL </t>
  </si>
  <si>
    <t>UJJIVEN </t>
  </si>
  <si>
    <t>PFC </t>
  </si>
  <si>
    <t>REC </t>
  </si>
  <si>
    <t>ICICIBANK</t>
  </si>
  <si>
    <t>NCC </t>
  </si>
  <si>
    <t>CHOLFIN </t>
  </si>
  <si>
    <t>BHARATFORGE </t>
  </si>
  <si>
    <t>ICICIBANK </t>
  </si>
  <si>
    <t>STAR </t>
  </si>
  <si>
    <t>MANAPPURAM </t>
  </si>
  <si>
    <t>JSWSTTEL </t>
  </si>
  <si>
    <t>TORENTPOWER </t>
  </si>
  <si>
    <t>UNIANBANK </t>
  </si>
  <si>
    <t>REPCOHOME </t>
  </si>
  <si>
    <t> CAN BANK </t>
  </si>
  <si>
    <t>ITC </t>
  </si>
  <si>
    <t>GSFC </t>
  </si>
  <si>
    <t>BANKINDA </t>
  </si>
  <si>
    <t>RAMCOCEM </t>
  </si>
  <si>
    <t>HDIL </t>
  </si>
  <si>
    <t>TATAGLOBAL </t>
  </si>
  <si>
    <t>TAATAPOWER </t>
  </si>
  <si>
    <t>GRANULES </t>
  </si>
  <si>
    <t>WOCKPHARMA </t>
  </si>
  <si>
    <t>ALKB </t>
  </si>
  <si>
    <t>CAN BANK</t>
  </si>
  <si>
    <t>SRF </t>
  </si>
  <si>
    <t>ADANIENT </t>
  </si>
  <si>
    <t>TORNTPOWER </t>
  </si>
  <si>
    <t>TVS MOTOR</t>
  </si>
  <si>
    <t>SYNDIBANK </t>
  </si>
  <si>
    <t> MCDOWELL- N </t>
  </si>
  <si>
    <t>TATAPOWER </t>
  </si>
  <si>
    <t>BAJAJAUTO </t>
  </si>
  <si>
    <t>MUTHOOTFIN </t>
  </si>
  <si>
    <t>CASTROLIND </t>
  </si>
  <si>
    <t>UBL </t>
  </si>
  <si>
    <t>ADANIPORT </t>
  </si>
  <si>
    <t> MOTHERSUMI </t>
  </si>
  <si>
    <t>TECHM </t>
  </si>
  <si>
    <t> TVS MOTOR</t>
  </si>
  <si>
    <t>PCJEWELLER </t>
  </si>
  <si>
    <t>AMARRAJABAT </t>
  </si>
  <si>
    <t>TVSMOTOR </t>
  </si>
  <si>
    <t>MCDOWELL-N </t>
  </si>
  <si>
    <t> L&amp;T </t>
  </si>
  <si>
    <t>SAIL </t>
  </si>
  <si>
    <t>SIEMENS </t>
  </si>
  <si>
    <t> L&amp;TFIN</t>
  </si>
  <si>
    <t>JAINIRRIGATION</t>
  </si>
  <si>
    <t> AXIS BANK</t>
  </si>
  <si>
    <t>RECLTD </t>
  </si>
  <si>
    <t>TATACOMM </t>
  </si>
  <si>
    <t>MINDTREE </t>
  </si>
  <si>
    <t>JAIN IRRIGATION </t>
  </si>
  <si>
    <t>SAIL</t>
  </si>
  <si>
    <t>M&amp;M </t>
  </si>
  <si>
    <t>NBCC </t>
  </si>
  <si>
    <t>MGL </t>
  </si>
  <si>
    <t>BERGERPAINT </t>
  </si>
  <si>
    <t>KOTAK BANK </t>
  </si>
  <si>
    <t>INFY </t>
  </si>
  <si>
    <t>APOLLOTYRE </t>
  </si>
  <si>
    <t>MANPURAM </t>
  </si>
  <si>
    <t>LISHSGFIN </t>
  </si>
  <si>
    <t>BHARTIAIRTEL </t>
  </si>
  <si>
    <t>PTC </t>
  </si>
  <si>
    <t>BANK OF BARODA </t>
  </si>
  <si>
    <t>HINDUNILVR</t>
  </si>
  <si>
    <t>BANK INDIA</t>
  </si>
  <si>
    <t>VGUARD </t>
  </si>
  <si>
    <t>MFSL </t>
  </si>
  <si>
    <t>M&amp;M FIN</t>
  </si>
  <si>
    <t>NIITTECH </t>
  </si>
  <si>
    <t>EQUITAS </t>
  </si>
  <si>
    <t>APOLLOHOSP </t>
  </si>
  <si>
    <t>CADILAHC </t>
  </si>
  <si>
    <t>BAJAJFINANCE </t>
  </si>
  <si>
    <t>GODREJCP </t>
  </si>
  <si>
    <t>IDEA </t>
  </si>
  <si>
    <t>PCJWELLERS </t>
  </si>
  <si>
    <t>TATAELXSI </t>
  </si>
  <si>
    <t>CEATLTD </t>
  </si>
  <si>
    <t>JINDALSTEL </t>
  </si>
  <si>
    <t>JSWSTEEL </t>
  </si>
  <si>
    <t>SUNPHARMA </t>
  </si>
  <si>
    <t>NIITTECH</t>
  </si>
  <si>
    <t>JEDRELBANK </t>
  </si>
  <si>
    <t>TATAGLOBEL </t>
  </si>
  <si>
    <t>TATCHEM </t>
  </si>
  <si>
    <t>BAJAJFIN </t>
  </si>
  <si>
    <t>AMARRAJBAT </t>
  </si>
  <si>
    <t>IRB </t>
  </si>
  <si>
    <t>DCB BANK</t>
  </si>
  <si>
    <t>HINDLCO </t>
  </si>
  <si>
    <t>CHEENPETRO </t>
  </si>
  <si>
    <t>CHOLAFIN </t>
  </si>
  <si>
    <t>UJJIVAN </t>
  </si>
  <si>
    <t>AJANTAPHARMA </t>
  </si>
  <si>
    <t>BRITANNIA</t>
  </si>
  <si>
    <t>CHOLAFINANCE </t>
  </si>
  <si>
    <t>IBULSHGFIN </t>
  </si>
  <si>
    <t>REPCOHOME</t>
  </si>
  <si>
    <t>GLENMARK </t>
  </si>
  <si>
    <t>MUTOOTFIN </t>
  </si>
  <si>
    <t>SRTRANSGFIN </t>
  </si>
  <si>
    <t> L&amp;T</t>
  </si>
  <si>
    <t>GODFRUPHLP </t>
  </si>
  <si>
    <t>WOCKPHARM </t>
  </si>
  <si>
    <t>RAYMOND </t>
  </si>
  <si>
    <t>KAJARIACER </t>
  </si>
  <si>
    <t>SRTRANSGFIN</t>
  </si>
  <si>
    <t>PEL</t>
  </si>
  <si>
    <t>COLPAL </t>
  </si>
  <si>
    <t>BHARTIARTL </t>
  </si>
  <si>
    <t>BHARATFORG </t>
  </si>
  <si>
    <t>UJIIVAN</t>
  </si>
  <si>
    <t>MARICO</t>
  </si>
  <si>
    <t>KTKBANK </t>
  </si>
  <si>
    <t>PIDILITEIND </t>
  </si>
  <si>
    <t>PIDIITE </t>
  </si>
  <si>
    <t> AXIS BANK </t>
  </si>
  <si>
    <t> BANK OF INDIA</t>
  </si>
  <si>
    <t xml:space="preserve">CEAT LTD </t>
  </si>
  <si>
    <t>LUPIN </t>
  </si>
  <si>
    <t>ASIANPAINT</t>
  </si>
  <si>
    <t>ESCORTS </t>
  </si>
  <si>
    <t>INFIBEAM </t>
  </si>
  <si>
    <t>CIPLA </t>
  </si>
  <si>
    <t>JAINIRRIGATION </t>
  </si>
  <si>
    <t>COALINDIA </t>
  </si>
  <si>
    <t>AUROPHARMA </t>
  </si>
  <si>
    <t>YESBANK </t>
  </si>
  <si>
    <t>ICICIPRULI</t>
  </si>
  <si>
    <t>NMDC </t>
  </si>
  <si>
    <t>M&amp;MFIN </t>
  </si>
  <si>
    <t>SHRIINFRA </t>
  </si>
  <si>
    <t>BARAMPURCHINI</t>
  </si>
  <si>
    <t>RELCAPITEL </t>
  </si>
  <si>
    <t>INDIANBANK </t>
  </si>
  <si>
    <t>TCS </t>
  </si>
  <si>
    <t>RELINACE </t>
  </si>
  <si>
    <t>ULTRATECHCEM </t>
  </si>
  <si>
    <t>BALRAMPURCHNI </t>
  </si>
  <si>
    <t xml:space="preserve">WOCKPHARMA </t>
  </si>
  <si>
    <t xml:space="preserve">UBL </t>
  </si>
  <si>
    <t>TORENTPHARMA</t>
  </si>
  <si>
    <t>AXISBANK </t>
  </si>
  <si>
    <t>ONGC </t>
  </si>
  <si>
    <t>CANBANK </t>
  </si>
  <si>
    <t>BAAJAJFIN </t>
  </si>
  <si>
    <t>DABUR </t>
  </si>
  <si>
    <t>DCBBANK </t>
  </si>
  <si>
    <t>JETAITWAYS </t>
  </si>
  <si>
    <t>RBLBANK </t>
  </si>
  <si>
    <t>BAJFINANCE </t>
  </si>
  <si>
    <t>TAATACOMM </t>
  </si>
  <si>
    <t>IDFCBANK </t>
  </si>
  <si>
    <t xml:space="preserve">HDFCBANK </t>
  </si>
  <si>
    <t xml:space="preserve">DCBANK </t>
  </si>
  <si>
    <t xml:space="preserve">HINDALCO </t>
  </si>
  <si>
    <t xml:space="preserve">DABUR </t>
  </si>
  <si>
    <t xml:space="preserve">ACC </t>
  </si>
  <si>
    <t xml:space="preserve">HDFC </t>
  </si>
  <si>
    <t xml:space="preserve">CANBANK </t>
  </si>
  <si>
    <t xml:space="preserve">CHENNPETRO </t>
  </si>
  <si>
    <t xml:space="preserve">ICICIPRULI </t>
  </si>
  <si>
    <t xml:space="preserve">STAR </t>
  </si>
  <si>
    <t xml:space="preserve">VEDL </t>
  </si>
  <si>
    <t xml:space="preserve">GSFC </t>
  </si>
  <si>
    <t xml:space="preserve">ESCORT </t>
  </si>
  <si>
    <t xml:space="preserve">INDUSINDBANK </t>
  </si>
  <si>
    <t xml:space="preserve">TITAN </t>
  </si>
  <si>
    <t xml:space="preserve">SRF </t>
  </si>
  <si>
    <t xml:space="preserve">KSCL </t>
  </si>
  <si>
    <t xml:space="preserve">RAYMOND </t>
  </si>
  <si>
    <t xml:space="preserve">CUMMINSIND </t>
  </si>
  <si>
    <t xml:space="preserve">JETAIRWAYS </t>
  </si>
  <si>
    <t xml:space="preserve">AMBUJACEM </t>
  </si>
  <si>
    <t xml:space="preserve">IRB </t>
  </si>
  <si>
    <t xml:space="preserve">SREINFRA </t>
  </si>
  <si>
    <t xml:space="preserve">KPIT </t>
  </si>
  <si>
    <t xml:space="preserve">BAJAJFINANCE </t>
  </si>
  <si>
    <t xml:space="preserve">JINDALSTEL </t>
  </si>
  <si>
    <t xml:space="preserve">AJANTAPHARMA </t>
  </si>
  <si>
    <t xml:space="preserve">JUBLFOOD </t>
  </si>
  <si>
    <t xml:space="preserve">MCDOWELL </t>
  </si>
  <si>
    <t xml:space="preserve">POWERGRID </t>
  </si>
  <si>
    <t>PVR</t>
  </si>
  <si>
    <t>TATAPOWER</t>
  </si>
  <si>
    <t>FEDERALBANK</t>
  </si>
  <si>
    <t>DCBBANK</t>
  </si>
  <si>
    <t>TATAELXSI</t>
  </si>
  <si>
    <t>JINDALSTEL</t>
  </si>
  <si>
    <t>KPIT</t>
  </si>
  <si>
    <t>KTKBANK</t>
  </si>
  <si>
    <t>ESCORTS</t>
  </si>
  <si>
    <t>RBLBANK</t>
  </si>
  <si>
    <t>BANKINDIA</t>
  </si>
  <si>
    <t>GSFC</t>
  </si>
  <si>
    <t>ALBK</t>
  </si>
  <si>
    <t>TVSMOTORS</t>
  </si>
  <si>
    <t>PFC</t>
  </si>
  <si>
    <t>MUTHOOTFIN</t>
  </si>
  <si>
    <t>JSWSTEEL</t>
  </si>
  <si>
    <t xml:space="preserve">IGL </t>
  </si>
  <si>
    <t>CANARABANK</t>
  </si>
  <si>
    <t>APOLLOTYRES</t>
  </si>
  <si>
    <t>HEROMOTOCO</t>
  </si>
  <si>
    <t xml:space="preserve">HINDPETRO </t>
  </si>
  <si>
    <t>CHENNPETRO</t>
  </si>
  <si>
    <t>CANBANK</t>
  </si>
  <si>
    <t>UJJIVAN</t>
  </si>
  <si>
    <t>JINDALSTEEL</t>
  </si>
  <si>
    <t xml:space="preserve">ZEEL </t>
  </si>
  <si>
    <t>IBULHSFGFIN</t>
  </si>
  <si>
    <t>APOLLOTYRE</t>
  </si>
  <si>
    <t xml:space="preserve">MCDOWELL-N </t>
  </si>
  <si>
    <t>MARUTI</t>
  </si>
  <si>
    <t xml:space="preserve">UPL </t>
  </si>
  <si>
    <t xml:space="preserve">PEL </t>
  </si>
  <si>
    <t xml:space="preserve">MCDOWELL-M </t>
  </si>
  <si>
    <t xml:space="preserve">BPCL </t>
  </si>
  <si>
    <t>TORNTPOWER</t>
  </si>
  <si>
    <t>CHOLAFIN</t>
  </si>
  <si>
    <t>COAL INDIA</t>
  </si>
  <si>
    <t>MCDOWELL-M</t>
  </si>
  <si>
    <t>SBIN (SEP)</t>
  </si>
  <si>
    <t>LICHSGFIN (AUG)</t>
  </si>
  <si>
    <t>MCDOWELL-N (SEP)</t>
  </si>
  <si>
    <t>KAJARIACER</t>
  </si>
  <si>
    <t>APOLLOHSP</t>
  </si>
  <si>
    <t>GODREJCP</t>
  </si>
  <si>
    <t>SIEMENS</t>
  </si>
  <si>
    <t>TATATMORS</t>
  </si>
  <si>
    <t>SHREECEM</t>
  </si>
  <si>
    <t>ADANIPOWER</t>
  </si>
  <si>
    <t>AMARAJABAT</t>
  </si>
  <si>
    <t>BOSCHLTD</t>
  </si>
  <si>
    <t>MFSL</t>
  </si>
  <si>
    <t>BERGEPAINT</t>
  </si>
  <si>
    <t>BAJAJAUTO</t>
  </si>
  <si>
    <t>BHARTFORG</t>
  </si>
  <si>
    <t>TATATGLOBAL</t>
  </si>
  <si>
    <t>INUDSINDBNK</t>
  </si>
  <si>
    <t>TORNTPHARMA</t>
  </si>
  <si>
    <t>ULTRACEMCO</t>
  </si>
  <si>
    <t>TORENTPOWER</t>
  </si>
  <si>
    <t>BANDHANBNK</t>
  </si>
  <si>
    <t>HDFCLIFE</t>
  </si>
  <si>
    <t>TATACONSUM</t>
  </si>
  <si>
    <t>TORNTPHARM</t>
  </si>
  <si>
    <t>NAUKARI</t>
  </si>
  <si>
    <t>APOLLOHOSP</t>
  </si>
  <si>
    <t>AMARAJBAT</t>
  </si>
  <si>
    <t>MANAPPURAM</t>
  </si>
  <si>
    <t>EXIDIND</t>
  </si>
  <si>
    <t>BADHANBNK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</si>
</sst>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9" fillId="5" borderId="3" xfId="0" applyNumberFormat="1" applyFont="1" applyFill="1" applyBorder="1" applyAlignment="1">
      <alignment horizontal="center"/>
    </xf>
    <xf numFmtId="2" fontId="11" fillId="5" borderId="3" xfId="0" applyNumberFormat="1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3127"/>
  <sheetViews>
    <sheetView tabSelected="1" topLeftCell="A6" zoomScale="85" zoomScaleNormal="85" workbookViewId="0">
      <selection activeCell="A8" sqref="A8"/>
    </sheetView>
  </sheetViews>
  <sheetFormatPr defaultRowHeight="15.75" x14ac:dyDescent="0.2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2" customFormat="1" ht="15.75" customHeight="1" x14ac:dyDescent="0.25">
      <c r="A1" s="88"/>
      <c r="B1" s="88"/>
      <c r="C1" s="89"/>
      <c r="D1" s="90" t="s">
        <v>290</v>
      </c>
      <c r="E1" s="91"/>
      <c r="F1" s="91"/>
      <c r="G1" s="91"/>
      <c r="H1" s="91"/>
      <c r="I1" s="91"/>
      <c r="J1" s="91"/>
      <c r="K1" s="91"/>
      <c r="L1" s="91"/>
      <c r="M1" s="9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  <c r="XEX1" s="42"/>
      <c r="XEY1" s="42"/>
      <c r="XEZ1" s="42"/>
      <c r="XFA1" s="42"/>
      <c r="XFB1" s="42"/>
      <c r="XFC1" s="42"/>
      <c r="XFD1" s="42"/>
    </row>
    <row r="2" spans="1:1745 15238:16384" s="62" customFormat="1" ht="15.75" customHeight="1" x14ac:dyDescent="0.25">
      <c r="A2" s="88"/>
      <c r="B2" s="88"/>
      <c r="C2" s="89"/>
      <c r="D2" s="93"/>
      <c r="E2" s="94"/>
      <c r="F2" s="94"/>
      <c r="G2" s="94"/>
      <c r="H2" s="94"/>
      <c r="I2" s="94"/>
      <c r="J2" s="94"/>
      <c r="K2" s="94"/>
      <c r="L2" s="94"/>
      <c r="M2" s="95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  <c r="XEX2" s="42"/>
      <c r="XEY2" s="42"/>
      <c r="XEZ2" s="42"/>
      <c r="XFA2" s="42"/>
      <c r="XFB2" s="42"/>
      <c r="XFC2" s="42"/>
      <c r="XFD2" s="42"/>
    </row>
    <row r="3" spans="1:1745 15238:16384" s="62" customFormat="1" ht="15.75" customHeight="1" x14ac:dyDescent="0.25">
      <c r="A3" s="88"/>
      <c r="B3" s="88"/>
      <c r="C3" s="89"/>
      <c r="D3" s="96"/>
      <c r="E3" s="97"/>
      <c r="F3" s="97"/>
      <c r="G3" s="97"/>
      <c r="H3" s="97"/>
      <c r="I3" s="97"/>
      <c r="J3" s="97"/>
      <c r="K3" s="97"/>
      <c r="L3" s="97"/>
      <c r="M3" s="98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  <c r="XFC3" s="42"/>
      <c r="XFD3" s="42"/>
    </row>
    <row r="4" spans="1:1745 15238:16384" s="62" customFormat="1" x14ac:dyDescent="0.25">
      <c r="A4" s="88"/>
      <c r="B4" s="88"/>
      <c r="C4" s="89"/>
      <c r="D4" s="99" t="s">
        <v>0</v>
      </c>
      <c r="E4" s="100"/>
      <c r="F4" s="100"/>
      <c r="G4" s="100"/>
      <c r="H4" s="100"/>
      <c r="I4" s="100"/>
      <c r="J4" s="100"/>
      <c r="K4" s="100"/>
      <c r="L4" s="100"/>
      <c r="M4" s="10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  <c r="XFC4" s="42"/>
      <c r="XFD4" s="42"/>
    </row>
    <row r="5" spans="1:1745 15238:16384" s="63" customFormat="1" x14ac:dyDescent="0.25">
      <c r="A5" s="88"/>
      <c r="B5" s="88"/>
      <c r="C5" s="89"/>
      <c r="D5" s="99" t="s">
        <v>1</v>
      </c>
      <c r="E5" s="102"/>
      <c r="F5" s="102"/>
      <c r="G5" s="102"/>
      <c r="H5" s="102"/>
      <c r="I5" s="103"/>
      <c r="J5" s="103"/>
      <c r="K5" s="103"/>
      <c r="L5" s="102"/>
      <c r="M5" s="104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745 15238:16384" s="63" customFormat="1" ht="47.25" customHeight="1" x14ac:dyDescent="0.25">
      <c r="A6" s="68" t="s">
        <v>2</v>
      </c>
      <c r="B6" s="68" t="s">
        <v>3</v>
      </c>
      <c r="C6" s="69" t="s">
        <v>4</v>
      </c>
      <c r="D6" s="67" t="s">
        <v>5</v>
      </c>
      <c r="E6" s="68" t="s">
        <v>6</v>
      </c>
      <c r="F6" s="68" t="s">
        <v>7</v>
      </c>
      <c r="G6" s="68" t="s">
        <v>8</v>
      </c>
      <c r="H6" s="71" t="s">
        <v>9</v>
      </c>
      <c r="I6" s="85" t="s">
        <v>10</v>
      </c>
      <c r="J6" s="86"/>
      <c r="K6" s="87"/>
      <c r="L6" s="70" t="s">
        <v>11</v>
      </c>
      <c r="M6" s="65" t="s">
        <v>12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745 15238:16384" s="64" customFormat="1" x14ac:dyDescent="0.25">
      <c r="A7" s="27"/>
      <c r="B7" s="27"/>
      <c r="C7" s="27"/>
      <c r="D7" s="28"/>
      <c r="E7" s="27"/>
      <c r="F7" s="27"/>
      <c r="G7" s="27"/>
      <c r="H7" s="28"/>
      <c r="I7" s="72" t="s">
        <v>13</v>
      </c>
      <c r="J7" s="72" t="s">
        <v>14</v>
      </c>
      <c r="K7" s="72" t="s">
        <v>15</v>
      </c>
      <c r="L7" s="29"/>
      <c r="M7" s="30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  <c r="XFD7" s="42"/>
    </row>
    <row r="8" spans="1:1745 15238:16384" s="42" customFormat="1" x14ac:dyDescent="0.25">
      <c r="A8" s="5"/>
      <c r="B8" s="37"/>
      <c r="C8" s="37"/>
      <c r="D8" s="37"/>
      <c r="E8" s="37"/>
      <c r="F8" s="74"/>
      <c r="G8" s="73"/>
      <c r="H8" s="73"/>
      <c r="I8" s="49"/>
      <c r="J8" s="41"/>
      <c r="K8" s="8"/>
      <c r="L8" s="49"/>
      <c r="M8" s="49"/>
    </row>
    <row r="9" spans="1:1745 15238:16384" s="42" customFormat="1" x14ac:dyDescent="0.25">
      <c r="A9" s="54">
        <v>44232</v>
      </c>
      <c r="B9" s="37" t="s">
        <v>75</v>
      </c>
      <c r="C9" s="37">
        <v>1200</v>
      </c>
      <c r="D9" s="37" t="s">
        <v>17</v>
      </c>
      <c r="E9" s="74">
        <v>961</v>
      </c>
      <c r="F9" s="74">
        <v>965</v>
      </c>
      <c r="G9" s="41">
        <v>969.95</v>
      </c>
      <c r="H9" s="74">
        <v>0</v>
      </c>
      <c r="I9" s="49">
        <f t="shared" ref="I9" si="0">(IF(D9="SELL",E9-F9,IF(D9="BUY",F9-E9)))*C9</f>
        <v>4800</v>
      </c>
      <c r="J9" s="41">
        <f>C9*4.95</f>
        <v>5940</v>
      </c>
      <c r="K9" s="41">
        <v>0</v>
      </c>
      <c r="L9" s="49">
        <f t="shared" ref="L9" si="1">(J9+I9+K9)/C9</f>
        <v>8.9499999999999993</v>
      </c>
      <c r="M9" s="49">
        <f t="shared" ref="M9" si="2">L9*C9</f>
        <v>10740</v>
      </c>
    </row>
    <row r="10" spans="1:1745 15238:16384" s="42" customFormat="1" x14ac:dyDescent="0.25">
      <c r="A10" s="54">
        <v>44232</v>
      </c>
      <c r="B10" s="37" t="s">
        <v>116</v>
      </c>
      <c r="C10" s="37">
        <v>1200</v>
      </c>
      <c r="D10" s="37" t="s">
        <v>20</v>
      </c>
      <c r="E10" s="74">
        <v>745</v>
      </c>
      <c r="F10" s="74">
        <v>741</v>
      </c>
      <c r="G10" s="41">
        <v>738</v>
      </c>
      <c r="H10" s="74">
        <v>0</v>
      </c>
      <c r="I10" s="49">
        <f t="shared" ref="I10" si="3">(IF(D10="SELL",E10-F10,IF(D10="BUY",F10-E10)))*C10</f>
        <v>4800</v>
      </c>
      <c r="J10" s="41">
        <f>C10*3</f>
        <v>3600</v>
      </c>
      <c r="K10" s="41">
        <v>0</v>
      </c>
      <c r="L10" s="49">
        <f t="shared" ref="L10" si="4">(J10+I10+K10)/C10</f>
        <v>7</v>
      </c>
      <c r="M10" s="49">
        <f t="shared" ref="M10" si="5">L10*C10</f>
        <v>8400</v>
      </c>
    </row>
    <row r="11" spans="1:1745 15238:16384" s="42" customFormat="1" x14ac:dyDescent="0.25">
      <c r="A11" s="54">
        <v>44232</v>
      </c>
      <c r="B11" s="37" t="s">
        <v>19</v>
      </c>
      <c r="C11" s="37">
        <v>3300</v>
      </c>
      <c r="D11" s="37" t="s">
        <v>20</v>
      </c>
      <c r="E11" s="74">
        <v>305.5</v>
      </c>
      <c r="F11" s="74">
        <v>307</v>
      </c>
      <c r="G11" s="41">
        <v>0</v>
      </c>
      <c r="H11" s="74">
        <v>0</v>
      </c>
      <c r="I11" s="49">
        <f t="shared" ref="I11" si="6">(IF(D11="SELL",E11-F11,IF(D11="BUY",F11-E11)))*C11</f>
        <v>-4950</v>
      </c>
      <c r="J11" s="41">
        <v>0</v>
      </c>
      <c r="K11" s="41">
        <v>0</v>
      </c>
      <c r="L11" s="49">
        <f t="shared" ref="L11" si="7">(J11+I11+K11)/C11</f>
        <v>-1.5</v>
      </c>
      <c r="M11" s="49">
        <f t="shared" ref="M11" si="8">L11*C11</f>
        <v>-4950</v>
      </c>
    </row>
    <row r="12" spans="1:1745 15238:16384" s="42" customFormat="1" x14ac:dyDescent="0.25">
      <c r="A12" s="54">
        <v>44231</v>
      </c>
      <c r="B12" s="37" t="s">
        <v>115</v>
      </c>
      <c r="C12" s="37">
        <v>2500</v>
      </c>
      <c r="D12" s="37" t="s">
        <v>17</v>
      </c>
      <c r="E12" s="74">
        <v>565.5</v>
      </c>
      <c r="F12" s="74">
        <v>568</v>
      </c>
      <c r="G12" s="41">
        <v>573</v>
      </c>
      <c r="H12" s="74">
        <v>0</v>
      </c>
      <c r="I12" s="49">
        <f t="shared" ref="I12" si="9">(IF(D12="SELL",E12-F12,IF(D12="BUY",F12-E12)))*C12</f>
        <v>6250</v>
      </c>
      <c r="J12" s="41">
        <f>C12*5</f>
        <v>12500</v>
      </c>
      <c r="K12" s="41">
        <v>0</v>
      </c>
      <c r="L12" s="49">
        <f t="shared" ref="L12" si="10">(J12+I12+K12)/C12</f>
        <v>7.5</v>
      </c>
      <c r="M12" s="49">
        <f t="shared" ref="M12" si="11">L12*C12</f>
        <v>18750</v>
      </c>
    </row>
    <row r="13" spans="1:1745 15238:16384" s="42" customFormat="1" x14ac:dyDescent="0.25">
      <c r="A13" s="54">
        <v>44231</v>
      </c>
      <c r="B13" s="37" t="s">
        <v>19</v>
      </c>
      <c r="C13" s="37">
        <v>3300</v>
      </c>
      <c r="D13" s="37" t="s">
        <v>17</v>
      </c>
      <c r="E13" s="74">
        <v>293</v>
      </c>
      <c r="F13" s="74">
        <v>295</v>
      </c>
      <c r="G13" s="41">
        <v>298</v>
      </c>
      <c r="H13" s="74">
        <v>0</v>
      </c>
      <c r="I13" s="49">
        <f t="shared" ref="I13" si="12">(IF(D13="SELL",E13-F13,IF(D13="BUY",F13-E13)))*C13</f>
        <v>6600</v>
      </c>
      <c r="J13" s="41">
        <f>C13*3</f>
        <v>9900</v>
      </c>
      <c r="K13" s="41">
        <v>0</v>
      </c>
      <c r="L13" s="49">
        <f t="shared" ref="L13" si="13">(J13+I13+K13)/C13</f>
        <v>5</v>
      </c>
      <c r="M13" s="49">
        <f t="shared" ref="M13" si="14">L13*C13</f>
        <v>16500</v>
      </c>
    </row>
    <row r="14" spans="1:1745 15238:16384" s="42" customFormat="1" x14ac:dyDescent="0.25">
      <c r="A14" s="54">
        <v>44231</v>
      </c>
      <c r="B14" s="37" t="s">
        <v>81</v>
      </c>
      <c r="C14" s="37">
        <v>3100</v>
      </c>
      <c r="D14" s="37" t="s">
        <v>17</v>
      </c>
      <c r="E14" s="74">
        <v>225</v>
      </c>
      <c r="F14" s="74">
        <v>227</v>
      </c>
      <c r="G14" s="41">
        <v>0</v>
      </c>
      <c r="H14" s="74">
        <v>0</v>
      </c>
      <c r="I14" s="49">
        <f t="shared" ref="I14" si="15">(IF(D14="SELL",E14-F14,IF(D14="BUY",F14-E14)))*C14</f>
        <v>6200</v>
      </c>
      <c r="J14" s="41">
        <v>0</v>
      </c>
      <c r="K14" s="41">
        <v>0</v>
      </c>
      <c r="L14" s="49">
        <f t="shared" ref="L14" si="16">(J14+I14+K14)/C14</f>
        <v>2</v>
      </c>
      <c r="M14" s="49">
        <f t="shared" ref="M14" si="17">L14*C14</f>
        <v>6200</v>
      </c>
    </row>
    <row r="15" spans="1:1745 15238:16384" s="42" customFormat="1" x14ac:dyDescent="0.25">
      <c r="A15" s="54">
        <v>44231</v>
      </c>
      <c r="B15" s="37" t="s">
        <v>580</v>
      </c>
      <c r="C15" s="37">
        <v>1500</v>
      </c>
      <c r="D15" s="37" t="s">
        <v>17</v>
      </c>
      <c r="E15" s="74">
        <v>637</v>
      </c>
      <c r="F15" s="74">
        <v>640</v>
      </c>
      <c r="G15" s="41">
        <v>0</v>
      </c>
      <c r="H15" s="74">
        <v>0</v>
      </c>
      <c r="I15" s="49">
        <f t="shared" ref="I15" si="18">(IF(D15="SELL",E15-F15,IF(D15="BUY",F15-E15)))*C15</f>
        <v>4500</v>
      </c>
      <c r="J15" s="41">
        <v>0</v>
      </c>
      <c r="K15" s="41">
        <v>0</v>
      </c>
      <c r="L15" s="49">
        <f t="shared" ref="L15" si="19">(J15+I15+K15)/C15</f>
        <v>3</v>
      </c>
      <c r="M15" s="49">
        <f t="shared" ref="M15" si="20">L15*C15</f>
        <v>4500</v>
      </c>
    </row>
    <row r="16" spans="1:1745 15238:16384" s="42" customFormat="1" x14ac:dyDescent="0.25">
      <c r="A16" s="54">
        <v>44230</v>
      </c>
      <c r="B16" s="37" t="s">
        <v>94</v>
      </c>
      <c r="C16" s="37">
        <v>2300</v>
      </c>
      <c r="D16" s="37" t="s">
        <v>17</v>
      </c>
      <c r="E16" s="74">
        <v>404</v>
      </c>
      <c r="F16" s="74">
        <v>406</v>
      </c>
      <c r="G16" s="41">
        <v>0</v>
      </c>
      <c r="H16" s="74">
        <v>0</v>
      </c>
      <c r="I16" s="49">
        <f t="shared" ref="I16" si="21">(IF(D16="SELL",E16-F16,IF(D16="BUY",F16-E16)))*C16</f>
        <v>4600</v>
      </c>
      <c r="J16" s="41">
        <v>0</v>
      </c>
      <c r="K16" s="41">
        <v>0</v>
      </c>
      <c r="L16" s="49">
        <f t="shared" ref="L16" si="22">(J16+I16+K16)/C16</f>
        <v>2</v>
      </c>
      <c r="M16" s="49">
        <f t="shared" ref="M16" si="23">L16*C16</f>
        <v>4600</v>
      </c>
    </row>
    <row r="17" spans="1:13" s="42" customFormat="1" x14ac:dyDescent="0.25">
      <c r="A17" s="54">
        <v>44230</v>
      </c>
      <c r="B17" s="37" t="s">
        <v>107</v>
      </c>
      <c r="C17" s="37">
        <v>1500</v>
      </c>
      <c r="D17" s="37" t="s">
        <v>17</v>
      </c>
      <c r="E17" s="74">
        <v>525</v>
      </c>
      <c r="F17" s="74">
        <v>527</v>
      </c>
      <c r="G17" s="41">
        <v>0</v>
      </c>
      <c r="H17" s="74">
        <v>0</v>
      </c>
      <c r="I17" s="49">
        <f t="shared" ref="I17" si="24">(IF(D17="SELL",E17-F17,IF(D17="BUY",F17-E17)))*C17</f>
        <v>3000</v>
      </c>
      <c r="J17" s="41">
        <v>0</v>
      </c>
      <c r="K17" s="41">
        <v>0</v>
      </c>
      <c r="L17" s="49">
        <f t="shared" ref="L17" si="25">(J17+I17+K17)/C17</f>
        <v>2</v>
      </c>
      <c r="M17" s="49">
        <f t="shared" ref="M17" si="26">L17*C17</f>
        <v>3000</v>
      </c>
    </row>
    <row r="18" spans="1:13" s="42" customFormat="1" x14ac:dyDescent="0.25">
      <c r="A18" s="54">
        <v>44230</v>
      </c>
      <c r="B18" s="37" t="s">
        <v>115</v>
      </c>
      <c r="C18" s="37">
        <v>2500</v>
      </c>
      <c r="D18" s="37" t="s">
        <v>17</v>
      </c>
      <c r="E18" s="74">
        <v>552</v>
      </c>
      <c r="F18" s="74">
        <v>554.20000000000005</v>
      </c>
      <c r="G18" s="41">
        <v>0</v>
      </c>
      <c r="H18" s="74">
        <v>0</v>
      </c>
      <c r="I18" s="49">
        <f t="shared" ref="I18" si="27">(IF(D18="SELL",E18-F18,IF(D18="BUY",F18-E18)))*C18</f>
        <v>5500.0000000001137</v>
      </c>
      <c r="J18" s="41">
        <v>0</v>
      </c>
      <c r="K18" s="41">
        <v>0</v>
      </c>
      <c r="L18" s="49">
        <f t="shared" ref="L18" si="28">(J18+I18+K18)/C18</f>
        <v>2.2000000000000455</v>
      </c>
      <c r="M18" s="49">
        <f t="shared" ref="M18" si="29">L18*C18</f>
        <v>5500.0000000001137</v>
      </c>
    </row>
    <row r="19" spans="1:13" s="42" customFormat="1" x14ac:dyDescent="0.25">
      <c r="A19" s="54">
        <v>44229</v>
      </c>
      <c r="B19" s="37" t="s">
        <v>592</v>
      </c>
      <c r="C19" s="37">
        <v>1000</v>
      </c>
      <c r="D19" s="37" t="s">
        <v>17</v>
      </c>
      <c r="E19" s="74">
        <v>959</v>
      </c>
      <c r="F19" s="74">
        <v>963</v>
      </c>
      <c r="G19" s="41">
        <v>970</v>
      </c>
      <c r="H19" s="74">
        <v>0</v>
      </c>
      <c r="I19" s="49">
        <f t="shared" ref="I19" si="30">(IF(D19="SELL",E19-F19,IF(D19="BUY",F19-E19)))*C19</f>
        <v>4000</v>
      </c>
      <c r="J19" s="41">
        <f>C19*7</f>
        <v>7000</v>
      </c>
      <c r="K19" s="41">
        <v>0</v>
      </c>
      <c r="L19" s="49">
        <f t="shared" ref="L19" si="31">(J19+I19+K19)/C19</f>
        <v>11</v>
      </c>
      <c r="M19" s="49">
        <f t="shared" ref="M19" si="32">L19*C19</f>
        <v>11000</v>
      </c>
    </row>
    <row r="20" spans="1:13" s="42" customFormat="1" x14ac:dyDescent="0.25">
      <c r="A20" s="54">
        <v>44229</v>
      </c>
      <c r="B20" s="37" t="s">
        <v>94</v>
      </c>
      <c r="C20" s="37">
        <v>2300</v>
      </c>
      <c r="D20" s="37" t="s">
        <v>17</v>
      </c>
      <c r="E20" s="74">
        <v>388</v>
      </c>
      <c r="F20" s="74">
        <v>391</v>
      </c>
      <c r="G20" s="41">
        <v>395</v>
      </c>
      <c r="H20" s="74">
        <v>0</v>
      </c>
      <c r="I20" s="49">
        <f t="shared" ref="I20" si="33">(IF(D20="SELL",E20-F20,IF(D20="BUY",F20-E20)))*C20</f>
        <v>6900</v>
      </c>
      <c r="J20" s="41">
        <f>C20*4</f>
        <v>9200</v>
      </c>
      <c r="K20" s="41">
        <v>0</v>
      </c>
      <c r="L20" s="49">
        <f t="shared" ref="L20" si="34">(J20+I20+K20)/C20</f>
        <v>7</v>
      </c>
      <c r="M20" s="49">
        <f t="shared" ref="M20" si="35">L20*C20</f>
        <v>16100</v>
      </c>
    </row>
    <row r="21" spans="1:13" s="42" customFormat="1" x14ac:dyDescent="0.25">
      <c r="A21" s="54">
        <v>44229</v>
      </c>
      <c r="B21" s="37" t="s">
        <v>136</v>
      </c>
      <c r="C21" s="37">
        <v>1800</v>
      </c>
      <c r="D21" s="37" t="s">
        <v>17</v>
      </c>
      <c r="E21" s="74">
        <v>398</v>
      </c>
      <c r="F21" s="74">
        <v>402</v>
      </c>
      <c r="G21" s="41">
        <v>406</v>
      </c>
      <c r="H21" s="74">
        <v>0</v>
      </c>
      <c r="I21" s="49">
        <f t="shared" ref="I21" si="36">(IF(D21="SELL",E21-F21,IF(D21="BUY",F21-E21)))*C21</f>
        <v>7200</v>
      </c>
      <c r="J21" s="41">
        <f>C21*4</f>
        <v>7200</v>
      </c>
      <c r="K21" s="41">
        <v>0</v>
      </c>
      <c r="L21" s="49">
        <f t="shared" ref="L21" si="37">(J21+I21+K21)/C21</f>
        <v>8</v>
      </c>
      <c r="M21" s="49">
        <f t="shared" ref="M21" si="38">L21*C21</f>
        <v>14400</v>
      </c>
    </row>
    <row r="22" spans="1:13" s="42" customFormat="1" x14ac:dyDescent="0.25">
      <c r="A22" s="54">
        <v>44229</v>
      </c>
      <c r="B22" s="37" t="s">
        <v>39</v>
      </c>
      <c r="C22" s="37">
        <v>3200</v>
      </c>
      <c r="D22" s="37" t="s">
        <v>17</v>
      </c>
      <c r="E22" s="74">
        <v>223</v>
      </c>
      <c r="F22" s="74">
        <v>224</v>
      </c>
      <c r="G22" s="41">
        <v>0</v>
      </c>
      <c r="H22" s="74">
        <v>0</v>
      </c>
      <c r="I22" s="49">
        <f t="shared" ref="I22" si="39">(IF(D22="SELL",E22-F22,IF(D22="BUY",F22-E22)))*C22</f>
        <v>3200</v>
      </c>
      <c r="J22" s="41">
        <v>0</v>
      </c>
      <c r="K22" s="41">
        <v>0</v>
      </c>
      <c r="L22" s="49">
        <f t="shared" ref="L22" si="40">(J22+I22+K22)/C22</f>
        <v>1</v>
      </c>
      <c r="M22" s="49">
        <f t="shared" ref="M22" si="41">L22*C22</f>
        <v>3200</v>
      </c>
    </row>
    <row r="23" spans="1:13" s="42" customFormat="1" x14ac:dyDescent="0.25">
      <c r="A23" s="54">
        <v>44228</v>
      </c>
      <c r="B23" s="37" t="s">
        <v>19</v>
      </c>
      <c r="C23" s="37">
        <v>3300</v>
      </c>
      <c r="D23" s="37" t="s">
        <v>20</v>
      </c>
      <c r="E23" s="74">
        <v>262.5</v>
      </c>
      <c r="F23" s="74">
        <v>261</v>
      </c>
      <c r="G23" s="41">
        <v>0</v>
      </c>
      <c r="H23" s="74">
        <v>0</v>
      </c>
      <c r="I23" s="49">
        <f t="shared" ref="I23" si="42">(IF(D23="SELL",E23-F23,IF(D23="BUY",F23-E23)))*C23</f>
        <v>4950</v>
      </c>
      <c r="J23" s="41">
        <v>0</v>
      </c>
      <c r="K23" s="41">
        <v>0</v>
      </c>
      <c r="L23" s="49">
        <f t="shared" ref="L23" si="43">(J23+I23+K23)/C23</f>
        <v>1.5</v>
      </c>
      <c r="M23" s="49">
        <f t="shared" ref="M23" si="44">L23*C23</f>
        <v>4950</v>
      </c>
    </row>
    <row r="24" spans="1:13" s="42" customFormat="1" x14ac:dyDescent="0.25">
      <c r="A24" s="54">
        <v>44228</v>
      </c>
      <c r="B24" s="37" t="s">
        <v>64</v>
      </c>
      <c r="C24" s="37">
        <v>1000</v>
      </c>
      <c r="D24" s="37" t="s">
        <v>17</v>
      </c>
      <c r="E24" s="74">
        <v>908</v>
      </c>
      <c r="F24" s="74">
        <v>912</v>
      </c>
      <c r="G24" s="41">
        <v>0</v>
      </c>
      <c r="H24" s="74">
        <v>0</v>
      </c>
      <c r="I24" s="49">
        <f t="shared" ref="I24" si="45">(IF(D24="SELL",E24-F24,IF(D24="BUY",F24-E24)))*C24</f>
        <v>4000</v>
      </c>
      <c r="J24" s="41">
        <v>0</v>
      </c>
      <c r="K24" s="41">
        <v>0</v>
      </c>
      <c r="L24" s="49">
        <f t="shared" ref="L24" si="46">(J24+I24+K24)/C24</f>
        <v>4</v>
      </c>
      <c r="M24" s="49">
        <f t="shared" ref="M24" si="47">L24*C24</f>
        <v>4000</v>
      </c>
    </row>
    <row r="25" spans="1:13" s="42" customFormat="1" x14ac:dyDescent="0.25">
      <c r="A25" s="54">
        <v>44225</v>
      </c>
      <c r="B25" s="37" t="s">
        <v>184</v>
      </c>
      <c r="C25" s="37">
        <v>300</v>
      </c>
      <c r="D25" s="37" t="s">
        <v>17</v>
      </c>
      <c r="E25" s="74">
        <v>3196</v>
      </c>
      <c r="F25" s="74">
        <v>3210</v>
      </c>
      <c r="G25" s="41">
        <v>0</v>
      </c>
      <c r="H25" s="74">
        <v>0</v>
      </c>
      <c r="I25" s="49">
        <f t="shared" ref="I25" si="48">(IF(D25="SELL",E25-F25,IF(D25="BUY",F25-E25)))*C25</f>
        <v>4200</v>
      </c>
      <c r="J25" s="41">
        <v>0</v>
      </c>
      <c r="K25" s="41">
        <v>0</v>
      </c>
      <c r="L25" s="49">
        <f t="shared" ref="L25" si="49">(J25+I25+K25)/C25</f>
        <v>14</v>
      </c>
      <c r="M25" s="49">
        <f t="shared" ref="M25" si="50">L25*C25</f>
        <v>4200</v>
      </c>
    </row>
    <row r="26" spans="1:13" s="42" customFormat="1" x14ac:dyDescent="0.25">
      <c r="A26" s="54">
        <v>44225</v>
      </c>
      <c r="B26" s="37" t="s">
        <v>172</v>
      </c>
      <c r="C26" s="37">
        <v>3200</v>
      </c>
      <c r="D26" s="37" t="s">
        <v>17</v>
      </c>
      <c r="E26" s="74">
        <v>433</v>
      </c>
      <c r="F26" s="74">
        <v>434</v>
      </c>
      <c r="G26" s="41">
        <v>436</v>
      </c>
      <c r="H26" s="74">
        <v>0</v>
      </c>
      <c r="I26" s="49">
        <f t="shared" ref="I26:I27" si="51">(IF(D26="SELL",E26-F26,IF(D26="BUY",F26-E26)))*C26</f>
        <v>3200</v>
      </c>
      <c r="J26" s="41">
        <f>C26*2</f>
        <v>6400</v>
      </c>
      <c r="K26" s="41">
        <v>0</v>
      </c>
      <c r="L26" s="49">
        <f t="shared" ref="L26:L27" si="52">(J26+I26+K26)/C26</f>
        <v>3</v>
      </c>
      <c r="M26" s="49">
        <f t="shared" ref="M26:M27" si="53">L26*C26</f>
        <v>9600</v>
      </c>
    </row>
    <row r="27" spans="1:13" s="42" customFormat="1" x14ac:dyDescent="0.25">
      <c r="A27" s="54">
        <v>44225</v>
      </c>
      <c r="B27" s="37" t="s">
        <v>109</v>
      </c>
      <c r="C27" s="37">
        <v>400</v>
      </c>
      <c r="D27" s="37" t="s">
        <v>17</v>
      </c>
      <c r="E27" s="74">
        <v>1730</v>
      </c>
      <c r="F27" s="74">
        <v>1733</v>
      </c>
      <c r="G27" s="41">
        <v>0</v>
      </c>
      <c r="H27" s="74">
        <v>0</v>
      </c>
      <c r="I27" s="49">
        <f t="shared" si="51"/>
        <v>1200</v>
      </c>
      <c r="J27" s="41">
        <v>0</v>
      </c>
      <c r="K27" s="41">
        <v>0</v>
      </c>
      <c r="L27" s="49">
        <f t="shared" si="52"/>
        <v>3</v>
      </c>
      <c r="M27" s="49">
        <f t="shared" si="53"/>
        <v>1200</v>
      </c>
    </row>
    <row r="28" spans="1:13" s="42" customFormat="1" x14ac:dyDescent="0.25">
      <c r="A28" s="54">
        <v>44225</v>
      </c>
      <c r="B28" s="37" t="s">
        <v>304</v>
      </c>
      <c r="C28" s="37">
        <v>1250</v>
      </c>
      <c r="D28" s="37" t="s">
        <v>17</v>
      </c>
      <c r="E28" s="74">
        <v>585</v>
      </c>
      <c r="F28" s="74">
        <v>581.5</v>
      </c>
      <c r="G28" s="41">
        <v>0</v>
      </c>
      <c r="H28" s="74">
        <v>0</v>
      </c>
      <c r="I28" s="49">
        <f t="shared" ref="I28" si="54">(IF(D28="SELL",E28-F28,IF(D28="BUY",F28-E28)))*C28</f>
        <v>-4375</v>
      </c>
      <c r="J28" s="41">
        <v>0</v>
      </c>
      <c r="K28" s="41">
        <v>0</v>
      </c>
      <c r="L28" s="49">
        <f t="shared" ref="L28" si="55">(J28+I28+K28)/C28</f>
        <v>-3.5</v>
      </c>
      <c r="M28" s="49">
        <f t="shared" ref="M28" si="56">L28*C28</f>
        <v>-4375</v>
      </c>
    </row>
    <row r="29" spans="1:13" s="42" customFormat="1" x14ac:dyDescent="0.25">
      <c r="A29" s="54">
        <v>44224</v>
      </c>
      <c r="B29" s="37" t="s">
        <v>139</v>
      </c>
      <c r="C29" s="37">
        <v>5700</v>
      </c>
      <c r="D29" s="37" t="s">
        <v>17</v>
      </c>
      <c r="E29" s="74">
        <v>263.89999999999998</v>
      </c>
      <c r="F29" s="74">
        <v>265</v>
      </c>
      <c r="G29" s="41">
        <v>267</v>
      </c>
      <c r="H29" s="74">
        <v>0</v>
      </c>
      <c r="I29" s="49">
        <f t="shared" ref="I29" si="57">(IF(D29="SELL",E29-F29,IF(D29="BUY",F29-E29)))*C29</f>
        <v>6270.0000000001291</v>
      </c>
      <c r="J29" s="41">
        <f>C29*2</f>
        <v>11400</v>
      </c>
      <c r="K29" s="41">
        <v>0</v>
      </c>
      <c r="L29" s="49">
        <f t="shared" ref="L29" si="58">(J29+I29+K29)/C29</f>
        <v>3.1000000000000232</v>
      </c>
      <c r="M29" s="49">
        <f t="shared" ref="M29" si="59">L29*C29</f>
        <v>17670.000000000131</v>
      </c>
    </row>
    <row r="30" spans="1:13" s="42" customFormat="1" x14ac:dyDescent="0.25">
      <c r="A30" s="54">
        <v>44224</v>
      </c>
      <c r="B30" s="37" t="s">
        <v>111</v>
      </c>
      <c r="C30" s="37">
        <v>1400</v>
      </c>
      <c r="D30" s="37" t="s">
        <v>17</v>
      </c>
      <c r="E30" s="74">
        <v>565</v>
      </c>
      <c r="F30" s="74">
        <v>568</v>
      </c>
      <c r="G30" s="41">
        <v>0</v>
      </c>
      <c r="H30" s="74">
        <v>0</v>
      </c>
      <c r="I30" s="49">
        <f t="shared" ref="I30" si="60">(IF(D30="SELL",E30-F30,IF(D30="BUY",F30-E30)))*C30</f>
        <v>4200</v>
      </c>
      <c r="J30" s="41">
        <v>0</v>
      </c>
      <c r="K30" s="41">
        <v>0</v>
      </c>
      <c r="L30" s="49">
        <f t="shared" ref="L30" si="61">(J30+I30+K30)/C30</f>
        <v>3</v>
      </c>
      <c r="M30" s="49">
        <f t="shared" ref="M30" si="62">L30*C30</f>
        <v>4200</v>
      </c>
    </row>
    <row r="31" spans="1:13" s="42" customFormat="1" x14ac:dyDescent="0.25">
      <c r="A31" s="54">
        <v>44224</v>
      </c>
      <c r="B31" s="37" t="s">
        <v>531</v>
      </c>
      <c r="C31" s="37">
        <v>5000</v>
      </c>
      <c r="D31" s="37" t="s">
        <v>17</v>
      </c>
      <c r="E31" s="74">
        <v>270.7</v>
      </c>
      <c r="F31" s="74">
        <v>272</v>
      </c>
      <c r="G31" s="41">
        <v>274.95</v>
      </c>
      <c r="H31" s="74">
        <v>0</v>
      </c>
      <c r="I31" s="49">
        <f t="shared" ref="I31" si="63">(IF(D31="SELL",E31-F31,IF(D31="BUY",F31-E31)))*C31</f>
        <v>6500.0000000000564</v>
      </c>
      <c r="J31" s="41">
        <f>C31*2.95</f>
        <v>14750</v>
      </c>
      <c r="K31" s="41">
        <v>0</v>
      </c>
      <c r="L31" s="49">
        <f t="shared" ref="L31" si="64">(J31+I31+K31)/C31</f>
        <v>4.2500000000000115</v>
      </c>
      <c r="M31" s="49">
        <f t="shared" ref="M31" si="65">L31*C31</f>
        <v>21250.000000000058</v>
      </c>
    </row>
    <row r="32" spans="1:13" s="42" customFormat="1" x14ac:dyDescent="0.25">
      <c r="A32" s="54">
        <v>44223</v>
      </c>
      <c r="B32" s="37" t="s">
        <v>39</v>
      </c>
      <c r="C32" s="37">
        <v>3200</v>
      </c>
      <c r="D32" s="37" t="s">
        <v>17</v>
      </c>
      <c r="E32" s="74">
        <v>209</v>
      </c>
      <c r="F32" s="74">
        <v>210.5</v>
      </c>
      <c r="G32" s="41">
        <v>212</v>
      </c>
      <c r="H32" s="74">
        <v>0</v>
      </c>
      <c r="I32" s="49">
        <f t="shared" ref="I32" si="66">(IF(D32="SELL",E32-F32,IF(D32="BUY",F32-E32)))*C32</f>
        <v>4800</v>
      </c>
      <c r="J32" s="41">
        <f>C32*1.5</f>
        <v>4800</v>
      </c>
      <c r="K32" s="41">
        <v>0</v>
      </c>
      <c r="L32" s="49">
        <f t="shared" ref="L32" si="67">(J32+I32+K32)/C32</f>
        <v>3</v>
      </c>
      <c r="M32" s="49">
        <f t="shared" ref="M32" si="68">L32*C32</f>
        <v>9600</v>
      </c>
    </row>
    <row r="33" spans="1:13" s="42" customFormat="1" x14ac:dyDescent="0.25">
      <c r="A33" s="54">
        <v>44223</v>
      </c>
      <c r="B33" s="37" t="s">
        <v>115</v>
      </c>
      <c r="C33" s="37">
        <v>2500</v>
      </c>
      <c r="D33" s="37" t="s">
        <v>17</v>
      </c>
      <c r="E33" s="74">
        <v>526</v>
      </c>
      <c r="F33" s="74">
        <v>528</v>
      </c>
      <c r="G33" s="41">
        <v>0</v>
      </c>
      <c r="H33" s="74">
        <v>0</v>
      </c>
      <c r="I33" s="49">
        <f t="shared" ref="I33" si="69">(IF(D33="SELL",E33-F33,IF(D33="BUY",F33-E33)))*C33</f>
        <v>5000</v>
      </c>
      <c r="J33" s="41">
        <v>0</v>
      </c>
      <c r="K33" s="41">
        <v>0</v>
      </c>
      <c r="L33" s="49">
        <f t="shared" ref="L33" si="70">(J33+I33+K33)/C33</f>
        <v>2</v>
      </c>
      <c r="M33" s="49">
        <f t="shared" ref="M33" si="71">L33*C33</f>
        <v>5000</v>
      </c>
    </row>
    <row r="34" spans="1:13" s="42" customFormat="1" x14ac:dyDescent="0.25">
      <c r="A34" s="54">
        <v>44223</v>
      </c>
      <c r="B34" s="37" t="s">
        <v>463</v>
      </c>
      <c r="C34" s="37">
        <v>300</v>
      </c>
      <c r="D34" s="37" t="s">
        <v>17</v>
      </c>
      <c r="E34" s="74">
        <v>2459</v>
      </c>
      <c r="F34" s="74">
        <v>2445</v>
      </c>
      <c r="G34" s="41">
        <v>0</v>
      </c>
      <c r="H34" s="74">
        <v>0</v>
      </c>
      <c r="I34" s="49">
        <f t="shared" ref="I34" si="72">(IF(D34="SELL",E34-F34,IF(D34="BUY",F34-E34)))*C34</f>
        <v>-4200</v>
      </c>
      <c r="J34" s="41">
        <v>0</v>
      </c>
      <c r="K34" s="41">
        <v>0</v>
      </c>
      <c r="L34" s="49">
        <f t="shared" ref="L34" si="73">(J34+I34+K34)/C34</f>
        <v>-14</v>
      </c>
      <c r="M34" s="49">
        <f t="shared" ref="M34" si="74">L34*C34</f>
        <v>-4200</v>
      </c>
    </row>
    <row r="35" spans="1:13" s="42" customFormat="1" x14ac:dyDescent="0.25">
      <c r="A35" s="54">
        <v>44221</v>
      </c>
      <c r="B35" s="37" t="s">
        <v>172</v>
      </c>
      <c r="C35" s="37">
        <v>3200</v>
      </c>
      <c r="D35" s="37" t="s">
        <v>17</v>
      </c>
      <c r="E35" s="74">
        <v>440</v>
      </c>
      <c r="F35" s="74">
        <v>441</v>
      </c>
      <c r="G35" s="41">
        <v>443</v>
      </c>
      <c r="H35" s="74">
        <v>0</v>
      </c>
      <c r="I35" s="49">
        <f t="shared" ref="I35" si="75">(IF(D35="SELL",E35-F35,IF(D35="BUY",F35-E35)))*C35</f>
        <v>3200</v>
      </c>
      <c r="J35" s="41">
        <f>C35*2</f>
        <v>6400</v>
      </c>
      <c r="K35" s="41">
        <v>0</v>
      </c>
      <c r="L35" s="49">
        <f t="shared" ref="L35" si="76">(J35+I35+K35)/C35</f>
        <v>3</v>
      </c>
      <c r="M35" s="49">
        <f t="shared" ref="M35" si="77">L35*C35</f>
        <v>9600</v>
      </c>
    </row>
    <row r="36" spans="1:13" s="42" customFormat="1" x14ac:dyDescent="0.25">
      <c r="A36" s="54">
        <v>44221</v>
      </c>
      <c r="B36" s="37" t="s">
        <v>80</v>
      </c>
      <c r="C36" s="37">
        <v>750</v>
      </c>
      <c r="D36" s="37" t="s">
        <v>17</v>
      </c>
      <c r="E36" s="74">
        <v>1505</v>
      </c>
      <c r="F36" s="74">
        <v>1503.6</v>
      </c>
      <c r="G36" s="41">
        <v>0</v>
      </c>
      <c r="H36" s="74">
        <v>0</v>
      </c>
      <c r="I36" s="49">
        <f t="shared" ref="I36" si="78">(IF(D36="SELL",E36-F36,IF(D36="BUY",F36-E36)))*C36</f>
        <v>-1050.0000000000682</v>
      </c>
      <c r="J36" s="41">
        <v>0</v>
      </c>
      <c r="K36" s="41">
        <v>0</v>
      </c>
      <c r="L36" s="49">
        <f t="shared" ref="L36" si="79">(J36+I36+K36)/C36</f>
        <v>-1.4000000000000909</v>
      </c>
      <c r="M36" s="49">
        <f t="shared" ref="M36" si="80">L36*C36</f>
        <v>-1050.0000000000682</v>
      </c>
    </row>
    <row r="37" spans="1:13" s="42" customFormat="1" x14ac:dyDescent="0.25">
      <c r="A37" s="54">
        <v>44218</v>
      </c>
      <c r="B37" s="37" t="s">
        <v>146</v>
      </c>
      <c r="C37" s="37">
        <v>1851</v>
      </c>
      <c r="D37" s="37" t="s">
        <v>17</v>
      </c>
      <c r="E37" s="74">
        <v>577.5</v>
      </c>
      <c r="F37" s="74">
        <v>580</v>
      </c>
      <c r="G37" s="41">
        <v>585</v>
      </c>
      <c r="H37" s="74">
        <v>0</v>
      </c>
      <c r="I37" s="49">
        <f t="shared" ref="I37" si="81">(IF(D37="SELL",E37-F37,IF(D37="BUY",F37-E37)))*C37</f>
        <v>4627.5</v>
      </c>
      <c r="J37" s="41">
        <f>C37*5</f>
        <v>9255</v>
      </c>
      <c r="K37" s="41">
        <v>0</v>
      </c>
      <c r="L37" s="49">
        <f t="shared" ref="L37" si="82">(J37+I37+K37)/C37</f>
        <v>7.5</v>
      </c>
      <c r="M37" s="49">
        <f t="shared" ref="M37" si="83">L37*C37</f>
        <v>13882.5</v>
      </c>
    </row>
    <row r="38" spans="1:13" s="42" customFormat="1" x14ac:dyDescent="0.25">
      <c r="A38" s="54">
        <v>44218</v>
      </c>
      <c r="B38" s="37" t="s">
        <v>139</v>
      </c>
      <c r="C38" s="37">
        <v>5700</v>
      </c>
      <c r="D38" s="37" t="s">
        <v>17</v>
      </c>
      <c r="E38" s="74">
        <v>299</v>
      </c>
      <c r="F38" s="74">
        <v>298</v>
      </c>
      <c r="G38" s="41">
        <v>0</v>
      </c>
      <c r="H38" s="74">
        <v>0</v>
      </c>
      <c r="I38" s="49">
        <f t="shared" ref="I38" si="84">(IF(D38="SELL",E38-F38,IF(D38="BUY",F38-E38)))*C38</f>
        <v>-5700</v>
      </c>
      <c r="J38" s="41">
        <v>0</v>
      </c>
      <c r="K38" s="41">
        <v>0</v>
      </c>
      <c r="L38" s="49">
        <f t="shared" ref="L38" si="85">(J38+I38+K38)/C38</f>
        <v>-1</v>
      </c>
      <c r="M38" s="49">
        <f t="shared" ref="M38" si="86">L38*C38</f>
        <v>-5700</v>
      </c>
    </row>
    <row r="39" spans="1:13" s="42" customFormat="1" x14ac:dyDescent="0.25">
      <c r="A39" s="54">
        <v>44218</v>
      </c>
      <c r="B39" s="37" t="s">
        <v>184</v>
      </c>
      <c r="C39" s="37">
        <v>300</v>
      </c>
      <c r="D39" s="37" t="s">
        <v>17</v>
      </c>
      <c r="E39" s="74">
        <v>3270</v>
      </c>
      <c r="F39" s="74">
        <v>3280</v>
      </c>
      <c r="G39" s="41">
        <v>3209</v>
      </c>
      <c r="H39" s="74">
        <v>0</v>
      </c>
      <c r="I39" s="49">
        <f t="shared" ref="I39" si="87">(IF(D39="SELL",E39-F39,IF(D39="BUY",F39-E39)))*C39</f>
        <v>3000</v>
      </c>
      <c r="J39" s="41">
        <f>C39*29</f>
        <v>8700</v>
      </c>
      <c r="K39" s="41">
        <v>0</v>
      </c>
      <c r="L39" s="49">
        <f t="shared" ref="L39" si="88">(J39+I39+K39)/C39</f>
        <v>39</v>
      </c>
      <c r="M39" s="49">
        <f t="shared" ref="M39" si="89">L39*C39</f>
        <v>11700</v>
      </c>
    </row>
    <row r="40" spans="1:13" s="42" customFormat="1" x14ac:dyDescent="0.25">
      <c r="A40" s="54">
        <v>44218</v>
      </c>
      <c r="B40" s="37" t="s">
        <v>172</v>
      </c>
      <c r="C40" s="37">
        <v>3200</v>
      </c>
      <c r="D40" s="37" t="s">
        <v>17</v>
      </c>
      <c r="E40" s="74">
        <v>444.5</v>
      </c>
      <c r="F40" s="74">
        <v>446</v>
      </c>
      <c r="G40" s="41">
        <v>0</v>
      </c>
      <c r="H40" s="74">
        <v>0</v>
      </c>
      <c r="I40" s="49">
        <f t="shared" ref="I40" si="90">(IF(D40="SELL",E40-F40,IF(D40="BUY",F40-E40)))*C40</f>
        <v>4800</v>
      </c>
      <c r="J40" s="41">
        <v>0</v>
      </c>
      <c r="K40" s="41">
        <v>0</v>
      </c>
      <c r="L40" s="49">
        <f t="shared" ref="L40" si="91">(J40+I40+K40)/C40</f>
        <v>1.5</v>
      </c>
      <c r="M40" s="49">
        <f t="shared" ref="M40" si="92">L40*C40</f>
        <v>4800</v>
      </c>
    </row>
    <row r="41" spans="1:13" s="42" customFormat="1" x14ac:dyDescent="0.25">
      <c r="A41" s="54">
        <v>44217</v>
      </c>
      <c r="B41" s="37" t="s">
        <v>184</v>
      </c>
      <c r="C41" s="37">
        <v>300</v>
      </c>
      <c r="D41" s="37" t="s">
        <v>17</v>
      </c>
      <c r="E41" s="74">
        <v>3290</v>
      </c>
      <c r="F41" s="74">
        <v>3300</v>
      </c>
      <c r="G41" s="41">
        <v>0</v>
      </c>
      <c r="H41" s="74">
        <v>0</v>
      </c>
      <c r="I41" s="49">
        <f t="shared" ref="I41" si="93">(IF(D41="SELL",E41-F41,IF(D41="BUY",F41-E41)))*C41</f>
        <v>3000</v>
      </c>
      <c r="J41" s="41">
        <v>0</v>
      </c>
      <c r="K41" s="41">
        <v>0</v>
      </c>
      <c r="L41" s="49">
        <f t="shared" ref="L41" si="94">(J41+I41+K41)/C41</f>
        <v>10</v>
      </c>
      <c r="M41" s="49">
        <f t="shared" ref="M41" si="95">L41*C41</f>
        <v>3000</v>
      </c>
    </row>
    <row r="42" spans="1:13" s="42" customFormat="1" x14ac:dyDescent="0.25">
      <c r="A42" s="54">
        <v>44217</v>
      </c>
      <c r="B42" s="37" t="s">
        <v>172</v>
      </c>
      <c r="C42" s="37">
        <v>3200</v>
      </c>
      <c r="D42" s="37" t="s">
        <v>17</v>
      </c>
      <c r="E42" s="74">
        <v>447</v>
      </c>
      <c r="F42" s="74">
        <v>448</v>
      </c>
      <c r="G42" s="41">
        <v>0</v>
      </c>
      <c r="H42" s="74">
        <v>0</v>
      </c>
      <c r="I42" s="49">
        <f t="shared" ref="I42" si="96">(IF(D42="SELL",E42-F42,IF(D42="BUY",F42-E42)))*C42</f>
        <v>3200</v>
      </c>
      <c r="J42" s="41">
        <v>0</v>
      </c>
      <c r="K42" s="41">
        <v>0</v>
      </c>
      <c r="L42" s="49">
        <f t="shared" ref="L42" si="97">(J42+I42+K42)/C42</f>
        <v>1</v>
      </c>
      <c r="M42" s="49">
        <f t="shared" ref="M42" si="98">L42*C42</f>
        <v>3200</v>
      </c>
    </row>
    <row r="43" spans="1:13" s="42" customFormat="1" x14ac:dyDescent="0.25">
      <c r="A43" s="54">
        <v>44217</v>
      </c>
      <c r="B43" s="37" t="s">
        <v>578</v>
      </c>
      <c r="C43" s="37">
        <v>1100</v>
      </c>
      <c r="D43" s="37" t="s">
        <v>17</v>
      </c>
      <c r="E43" s="74">
        <v>810</v>
      </c>
      <c r="F43" s="74">
        <v>813.95</v>
      </c>
      <c r="G43" s="41">
        <v>0</v>
      </c>
      <c r="H43" s="74">
        <v>0</v>
      </c>
      <c r="I43" s="49">
        <f t="shared" ref="I43" si="99">(IF(D43="SELL",E43-F43,IF(D43="BUY",F43-E43)))*C43</f>
        <v>4345.00000000005</v>
      </c>
      <c r="J43" s="41">
        <v>0</v>
      </c>
      <c r="K43" s="41">
        <v>0</v>
      </c>
      <c r="L43" s="49">
        <f t="shared" ref="L43" si="100">(J43+I43+K43)/C43</f>
        <v>3.9500000000000455</v>
      </c>
      <c r="M43" s="49">
        <f t="shared" ref="M43" si="101">L43*C43</f>
        <v>4345.00000000005</v>
      </c>
    </row>
    <row r="44" spans="1:13" s="42" customFormat="1" x14ac:dyDescent="0.25">
      <c r="A44" s="54">
        <v>44216</v>
      </c>
      <c r="B44" s="37" t="s">
        <v>106</v>
      </c>
      <c r="C44" s="37">
        <v>1300</v>
      </c>
      <c r="D44" s="37" t="s">
        <v>17</v>
      </c>
      <c r="E44" s="74">
        <v>570.5</v>
      </c>
      <c r="F44" s="74">
        <v>574</v>
      </c>
      <c r="G44" s="41">
        <v>580</v>
      </c>
      <c r="H44" s="74">
        <v>0</v>
      </c>
      <c r="I44" s="49">
        <f t="shared" ref="I44" si="102">(IF(D44="SELL",E44-F44,IF(D44="BUY",F44-E44)))*C44</f>
        <v>4550</v>
      </c>
      <c r="J44" s="41">
        <f>C44*6</f>
        <v>7800</v>
      </c>
      <c r="K44" s="41">
        <v>0</v>
      </c>
      <c r="L44" s="49">
        <f t="shared" ref="L44" si="103">(J44+I44+K44)/C44</f>
        <v>9.5</v>
      </c>
      <c r="M44" s="49">
        <f t="shared" ref="M44" si="104">L44*C44</f>
        <v>12350</v>
      </c>
    </row>
    <row r="45" spans="1:13" s="42" customFormat="1" x14ac:dyDescent="0.25">
      <c r="A45" s="54">
        <v>44216</v>
      </c>
      <c r="B45" s="37" t="s">
        <v>161</v>
      </c>
      <c r="C45" s="37">
        <v>2000</v>
      </c>
      <c r="D45" s="37" t="s">
        <v>17</v>
      </c>
      <c r="E45" s="74">
        <v>540</v>
      </c>
      <c r="F45" s="74">
        <v>541.5</v>
      </c>
      <c r="G45" s="41">
        <v>0</v>
      </c>
      <c r="H45" s="74">
        <v>0</v>
      </c>
      <c r="I45" s="49">
        <f t="shared" ref="I45" si="105">(IF(D45="SELL",E45-F45,IF(D45="BUY",F45-E45)))*C45</f>
        <v>3000</v>
      </c>
      <c r="J45" s="41">
        <v>0</v>
      </c>
      <c r="K45" s="41">
        <v>0</v>
      </c>
      <c r="L45" s="49">
        <f t="shared" ref="L45" si="106">(J45+I45+K45)/C45</f>
        <v>1.5</v>
      </c>
      <c r="M45" s="49">
        <f t="shared" ref="M45" si="107">L45*C45</f>
        <v>3000</v>
      </c>
    </row>
    <row r="46" spans="1:13" s="42" customFormat="1" x14ac:dyDescent="0.25">
      <c r="A46" s="54">
        <v>44216</v>
      </c>
      <c r="B46" s="37" t="s">
        <v>141</v>
      </c>
      <c r="C46" s="37">
        <v>1700</v>
      </c>
      <c r="D46" s="37" t="s">
        <v>20</v>
      </c>
      <c r="E46" s="74">
        <v>686</v>
      </c>
      <c r="F46" s="74">
        <v>689</v>
      </c>
      <c r="G46" s="41">
        <v>0</v>
      </c>
      <c r="H46" s="74">
        <v>0</v>
      </c>
      <c r="I46" s="49">
        <f t="shared" ref="I46" si="108">(IF(D46="SELL",E46-F46,IF(D46="BUY",F46-E46)))*C46</f>
        <v>-5100</v>
      </c>
      <c r="J46" s="41">
        <v>0</v>
      </c>
      <c r="K46" s="41">
        <v>0</v>
      </c>
      <c r="L46" s="49">
        <f t="shared" ref="L46" si="109">(J46+I46+K46)/C46</f>
        <v>-3</v>
      </c>
      <c r="M46" s="49">
        <f t="shared" ref="M46" si="110">L46*C46</f>
        <v>-5100</v>
      </c>
    </row>
    <row r="47" spans="1:13" s="42" customFormat="1" x14ac:dyDescent="0.25">
      <c r="A47" s="54">
        <v>44215</v>
      </c>
      <c r="B47" s="37" t="s">
        <v>139</v>
      </c>
      <c r="C47" s="37">
        <v>5700</v>
      </c>
      <c r="D47" s="37" t="s">
        <v>17</v>
      </c>
      <c r="E47" s="74">
        <v>254.6</v>
      </c>
      <c r="F47" s="74">
        <v>255.6</v>
      </c>
      <c r="G47" s="41">
        <v>259</v>
      </c>
      <c r="H47" s="74">
        <v>0</v>
      </c>
      <c r="I47" s="49">
        <f t="shared" ref="I47" si="111">(IF(D47="SELL",E47-F47,IF(D47="BUY",F47-E47)))*C47</f>
        <v>5700</v>
      </c>
      <c r="J47" s="41">
        <f>C47*3.4</f>
        <v>19380</v>
      </c>
      <c r="K47" s="41">
        <v>0</v>
      </c>
      <c r="L47" s="49">
        <f t="shared" ref="L47" si="112">(J47+I47+K47)/C47</f>
        <v>4.4000000000000004</v>
      </c>
      <c r="M47" s="49">
        <f t="shared" ref="M47" si="113">L47*C47</f>
        <v>25080.000000000004</v>
      </c>
    </row>
    <row r="48" spans="1:13" s="42" customFormat="1" x14ac:dyDescent="0.25">
      <c r="A48" s="54">
        <v>44215</v>
      </c>
      <c r="B48" s="37" t="s">
        <v>146</v>
      </c>
      <c r="C48" s="37">
        <v>1851</v>
      </c>
      <c r="D48" s="37" t="s">
        <v>17</v>
      </c>
      <c r="E48" s="74">
        <v>591</v>
      </c>
      <c r="F48" s="74">
        <v>593.5</v>
      </c>
      <c r="G48" s="41">
        <v>594.35</v>
      </c>
      <c r="H48" s="74">
        <v>0</v>
      </c>
      <c r="I48" s="49">
        <f t="shared" ref="I48" si="114">(IF(D48="SELL",E48-F48,IF(D48="BUY",F48-E48)))*C48</f>
        <v>4627.5</v>
      </c>
      <c r="J48" s="41">
        <f>C48*0.85</f>
        <v>1573.35</v>
      </c>
      <c r="K48" s="41">
        <v>0</v>
      </c>
      <c r="L48" s="49">
        <f t="shared" ref="L48" si="115">(J48+I48+K48)/C48</f>
        <v>3.35</v>
      </c>
      <c r="M48" s="49">
        <f t="shared" ref="M48" si="116">L48*C48</f>
        <v>6200.85</v>
      </c>
    </row>
    <row r="49" spans="1:13" s="42" customFormat="1" x14ac:dyDescent="0.25">
      <c r="A49" s="54">
        <v>44215</v>
      </c>
      <c r="B49" s="37" t="s">
        <v>75</v>
      </c>
      <c r="C49" s="37">
        <v>1200</v>
      </c>
      <c r="D49" s="37" t="s">
        <v>17</v>
      </c>
      <c r="E49" s="74">
        <v>998</v>
      </c>
      <c r="F49" s="74">
        <v>994</v>
      </c>
      <c r="G49" s="41">
        <v>0</v>
      </c>
      <c r="H49" s="74">
        <v>0</v>
      </c>
      <c r="I49" s="49">
        <f t="shared" ref="I49" si="117">(IF(D49="SELL",E49-F49,IF(D49="BUY",F49-E49)))*C49</f>
        <v>-4800</v>
      </c>
      <c r="J49" s="41">
        <v>0</v>
      </c>
      <c r="K49" s="41">
        <v>0</v>
      </c>
      <c r="L49" s="49">
        <f t="shared" ref="L49" si="118">(J49+I49+K49)/C49</f>
        <v>-4</v>
      </c>
      <c r="M49" s="49">
        <f t="shared" ref="M49" si="119">L49*C49</f>
        <v>-4800</v>
      </c>
    </row>
    <row r="50" spans="1:13" s="42" customFormat="1" x14ac:dyDescent="0.25">
      <c r="A50" s="54">
        <v>44214</v>
      </c>
      <c r="B50" s="37" t="s">
        <v>136</v>
      </c>
      <c r="C50" s="37">
        <v>1800</v>
      </c>
      <c r="D50" s="37" t="s">
        <v>17</v>
      </c>
      <c r="E50" s="74">
        <v>406</v>
      </c>
      <c r="F50" s="74">
        <v>409</v>
      </c>
      <c r="G50" s="41">
        <v>413</v>
      </c>
      <c r="H50" s="74">
        <v>0</v>
      </c>
      <c r="I50" s="49">
        <f t="shared" ref="I50" si="120">(IF(D50="SELL",E50-F50,IF(D50="BUY",F50-E50)))*C50</f>
        <v>5400</v>
      </c>
      <c r="J50" s="41">
        <f>C50*4</f>
        <v>7200</v>
      </c>
      <c r="K50" s="41">
        <v>0</v>
      </c>
      <c r="L50" s="49">
        <f t="shared" ref="L50" si="121">(J50+I50+K50)/C50</f>
        <v>7</v>
      </c>
      <c r="M50" s="49">
        <f t="shared" ref="M50" si="122">L50*C50</f>
        <v>12600</v>
      </c>
    </row>
    <row r="51" spans="1:13" s="42" customFormat="1" x14ac:dyDescent="0.25">
      <c r="A51" s="54">
        <v>44214</v>
      </c>
      <c r="B51" s="37" t="s">
        <v>142</v>
      </c>
      <c r="C51" s="37">
        <v>500</v>
      </c>
      <c r="D51" s="37" t="s">
        <v>17</v>
      </c>
      <c r="E51" s="74">
        <v>1685</v>
      </c>
      <c r="F51" s="74">
        <v>1693</v>
      </c>
      <c r="G51" s="41">
        <v>1710</v>
      </c>
      <c r="H51" s="74">
        <v>0</v>
      </c>
      <c r="I51" s="49">
        <f t="shared" ref="I51" si="123">(IF(D51="SELL",E51-F51,IF(D51="BUY",F51-E51)))*C51</f>
        <v>4000</v>
      </c>
      <c r="J51" s="41">
        <f>C51*17</f>
        <v>8500</v>
      </c>
      <c r="K51" s="41">
        <v>0</v>
      </c>
      <c r="L51" s="49">
        <f t="shared" ref="L51" si="124">(J51+I51+K51)/C51</f>
        <v>25</v>
      </c>
      <c r="M51" s="49">
        <f t="shared" ref="M51" si="125">L51*C51</f>
        <v>12500</v>
      </c>
    </row>
    <row r="52" spans="1:13" s="42" customFormat="1" x14ac:dyDescent="0.25">
      <c r="A52" s="54">
        <v>44214</v>
      </c>
      <c r="B52" s="37" t="s">
        <v>172</v>
      </c>
      <c r="C52" s="37">
        <v>3200</v>
      </c>
      <c r="D52" s="37" t="s">
        <v>17</v>
      </c>
      <c r="E52" s="74">
        <v>438</v>
      </c>
      <c r="F52" s="74">
        <v>439.5</v>
      </c>
      <c r="G52" s="41">
        <v>0</v>
      </c>
      <c r="H52" s="74">
        <v>0</v>
      </c>
      <c r="I52" s="49">
        <f t="shared" ref="I52" si="126">(IF(D52="SELL",E52-F52,IF(D52="BUY",F52-E52)))*C52</f>
        <v>4800</v>
      </c>
      <c r="J52" s="41">
        <v>0</v>
      </c>
      <c r="K52" s="41">
        <v>0</v>
      </c>
      <c r="L52" s="49">
        <f t="shared" ref="L52" si="127">(J52+I52+K52)/C52</f>
        <v>1.5</v>
      </c>
      <c r="M52" s="49">
        <f t="shared" ref="M52" si="128">L52*C52</f>
        <v>4800</v>
      </c>
    </row>
    <row r="53" spans="1:13" s="42" customFormat="1" x14ac:dyDescent="0.25">
      <c r="A53" s="54">
        <v>44214</v>
      </c>
      <c r="B53" s="37" t="s">
        <v>578</v>
      </c>
      <c r="C53" s="37">
        <v>1100</v>
      </c>
      <c r="D53" s="37" t="s">
        <v>17</v>
      </c>
      <c r="E53" s="74">
        <v>776</v>
      </c>
      <c r="F53" s="74">
        <v>780</v>
      </c>
      <c r="G53" s="41">
        <v>0</v>
      </c>
      <c r="H53" s="74">
        <v>0</v>
      </c>
      <c r="I53" s="49">
        <f t="shared" ref="I53" si="129">(IF(D53="SELL",E53-F53,IF(D53="BUY",F53-E53)))*C53</f>
        <v>4400</v>
      </c>
      <c r="J53" s="41">
        <v>0</v>
      </c>
      <c r="K53" s="41">
        <v>0</v>
      </c>
      <c r="L53" s="49">
        <f t="shared" ref="L53" si="130">(J53+I53+K53)/C53</f>
        <v>4</v>
      </c>
      <c r="M53" s="49">
        <f t="shared" ref="M53" si="131">L53*C53</f>
        <v>4400</v>
      </c>
    </row>
    <row r="54" spans="1:13" s="42" customFormat="1" x14ac:dyDescent="0.25">
      <c r="A54" s="54">
        <v>44211</v>
      </c>
      <c r="B54" s="37" t="s">
        <v>123</v>
      </c>
      <c r="C54" s="37">
        <v>1375</v>
      </c>
      <c r="D54" s="37" t="s">
        <v>17</v>
      </c>
      <c r="E54" s="74">
        <v>567</v>
      </c>
      <c r="F54" s="74">
        <v>564</v>
      </c>
      <c r="G54" s="41">
        <v>0</v>
      </c>
      <c r="H54" s="74">
        <v>0</v>
      </c>
      <c r="I54" s="49">
        <f t="shared" ref="I54" si="132">(IF(D54="SELL",E54-F54,IF(D54="BUY",F54-E54)))*C54</f>
        <v>-4125</v>
      </c>
      <c r="J54" s="41">
        <v>0</v>
      </c>
      <c r="K54" s="41">
        <v>0</v>
      </c>
      <c r="L54" s="49">
        <f t="shared" ref="L54" si="133">(J54+I54+K54)/C54</f>
        <v>-3</v>
      </c>
      <c r="M54" s="49">
        <f t="shared" ref="M54" si="134">L54*C54</f>
        <v>-4125</v>
      </c>
    </row>
    <row r="55" spans="1:13" s="42" customFormat="1" x14ac:dyDescent="0.25">
      <c r="A55" s="54">
        <v>44210</v>
      </c>
      <c r="B55" s="37" t="s">
        <v>123</v>
      </c>
      <c r="C55" s="37">
        <v>1375</v>
      </c>
      <c r="D55" s="37" t="s">
        <v>17</v>
      </c>
      <c r="E55" s="74">
        <v>567</v>
      </c>
      <c r="F55" s="74">
        <v>570</v>
      </c>
      <c r="G55" s="41">
        <v>0</v>
      </c>
      <c r="H55" s="74">
        <v>0</v>
      </c>
      <c r="I55" s="49">
        <f t="shared" ref="I55" si="135">(IF(D55="SELL",E55-F55,IF(D55="BUY",F55-E55)))*C55</f>
        <v>4125</v>
      </c>
      <c r="J55" s="41">
        <v>0</v>
      </c>
      <c r="K55" s="41">
        <v>0</v>
      </c>
      <c r="L55" s="49">
        <f t="shared" ref="L55" si="136">(J55+I55+K55)/C55</f>
        <v>3</v>
      </c>
      <c r="M55" s="49">
        <f t="shared" ref="M55" si="137">L55*C55</f>
        <v>4125</v>
      </c>
    </row>
    <row r="56" spans="1:13" s="42" customFormat="1" x14ac:dyDescent="0.25">
      <c r="A56" s="54">
        <v>44210</v>
      </c>
      <c r="B56" s="37" t="s">
        <v>75</v>
      </c>
      <c r="C56" s="37">
        <v>1200</v>
      </c>
      <c r="D56" s="37" t="s">
        <v>17</v>
      </c>
      <c r="E56" s="74">
        <v>1060</v>
      </c>
      <c r="F56" s="74">
        <v>1065</v>
      </c>
      <c r="G56" s="41">
        <v>0</v>
      </c>
      <c r="H56" s="74">
        <v>0</v>
      </c>
      <c r="I56" s="49">
        <f t="shared" ref="I56" si="138">(IF(D56="SELL",E56-F56,IF(D56="BUY",F56-E56)))*C56</f>
        <v>6000</v>
      </c>
      <c r="J56" s="41">
        <v>0</v>
      </c>
      <c r="K56" s="41">
        <v>0</v>
      </c>
      <c r="L56" s="49">
        <f t="shared" ref="L56" si="139">(J56+I56+K56)/C56</f>
        <v>5</v>
      </c>
      <c r="M56" s="49">
        <f t="shared" ref="M56" si="140">L56*C56</f>
        <v>6000</v>
      </c>
    </row>
    <row r="57" spans="1:13" s="42" customFormat="1" x14ac:dyDescent="0.25">
      <c r="A57" s="54">
        <v>44210</v>
      </c>
      <c r="B57" s="37" t="s">
        <v>542</v>
      </c>
      <c r="C57" s="37">
        <v>2700</v>
      </c>
      <c r="D57" s="37" t="s">
        <v>17</v>
      </c>
      <c r="E57" s="74">
        <v>396.5</v>
      </c>
      <c r="F57" s="74">
        <v>398</v>
      </c>
      <c r="G57" s="41">
        <v>0</v>
      </c>
      <c r="H57" s="74">
        <v>0</v>
      </c>
      <c r="I57" s="49">
        <f t="shared" ref="I57" si="141">(IF(D57="SELL",E57-F57,IF(D57="BUY",F57-E57)))*C57</f>
        <v>4050</v>
      </c>
      <c r="J57" s="41">
        <v>0</v>
      </c>
      <c r="K57" s="41">
        <v>0</v>
      </c>
      <c r="L57" s="49">
        <f t="shared" ref="L57" si="142">(J57+I57+K57)/C57</f>
        <v>1.5</v>
      </c>
      <c r="M57" s="49">
        <f t="shared" ref="M57" si="143">L57*C57</f>
        <v>4050</v>
      </c>
    </row>
    <row r="58" spans="1:13" s="42" customFormat="1" x14ac:dyDescent="0.25">
      <c r="A58" s="54">
        <v>44210</v>
      </c>
      <c r="B58" s="37" t="s">
        <v>28</v>
      </c>
      <c r="C58" s="37">
        <v>3000</v>
      </c>
      <c r="D58" s="37" t="s">
        <v>17</v>
      </c>
      <c r="E58" s="74">
        <v>308.5</v>
      </c>
      <c r="F58" s="74">
        <v>307</v>
      </c>
      <c r="G58" s="41">
        <v>0</v>
      </c>
      <c r="H58" s="74">
        <v>0</v>
      </c>
      <c r="I58" s="49">
        <f t="shared" ref="I58" si="144">(IF(D58="SELL",E58-F58,IF(D58="BUY",F58-E58)))*C58</f>
        <v>-4500</v>
      </c>
      <c r="J58" s="41">
        <v>0</v>
      </c>
      <c r="K58" s="41">
        <v>0</v>
      </c>
      <c r="L58" s="49">
        <f t="shared" ref="L58" si="145">(J58+I58+K58)/C58</f>
        <v>-1.5</v>
      </c>
      <c r="M58" s="49">
        <f t="shared" ref="M58" si="146">L58*C58</f>
        <v>-4500</v>
      </c>
    </row>
    <row r="59" spans="1:13" s="42" customFormat="1" x14ac:dyDescent="0.25">
      <c r="A59" s="54">
        <v>44210</v>
      </c>
      <c r="B59" s="37" t="s">
        <v>135</v>
      </c>
      <c r="C59" s="37">
        <v>6200</v>
      </c>
      <c r="D59" s="37" t="s">
        <v>17</v>
      </c>
      <c r="E59" s="74">
        <v>178</v>
      </c>
      <c r="F59" s="74">
        <v>177.5</v>
      </c>
      <c r="G59" s="41">
        <v>0</v>
      </c>
      <c r="H59" s="74">
        <v>0</v>
      </c>
      <c r="I59" s="49">
        <f t="shared" ref="I59" si="147">(IF(D59="SELL",E59-F59,IF(D59="BUY",F59-E59)))*C59</f>
        <v>-3100</v>
      </c>
      <c r="J59" s="41">
        <v>0</v>
      </c>
      <c r="K59" s="41">
        <v>0</v>
      </c>
      <c r="L59" s="49">
        <f t="shared" ref="L59" si="148">(J59+I59+K59)/C59</f>
        <v>-0.5</v>
      </c>
      <c r="M59" s="49">
        <f t="shared" ref="M59" si="149">L59*C59</f>
        <v>-3100</v>
      </c>
    </row>
    <row r="60" spans="1:13" s="42" customFormat="1" x14ac:dyDescent="0.25">
      <c r="A60" s="54">
        <v>44209</v>
      </c>
      <c r="B60" s="37" t="s">
        <v>562</v>
      </c>
      <c r="C60" s="37">
        <v>2500</v>
      </c>
      <c r="D60" s="37" t="s">
        <v>20</v>
      </c>
      <c r="E60" s="74">
        <v>441.85</v>
      </c>
      <c r="F60" s="74">
        <v>440</v>
      </c>
      <c r="G60" s="41">
        <v>436</v>
      </c>
      <c r="H60" s="74">
        <v>0</v>
      </c>
      <c r="I60" s="49">
        <f t="shared" ref="I60" si="150">(IF(D60="SELL",E60-F60,IF(D60="BUY",F60-E60)))*C60</f>
        <v>4625.0000000000564</v>
      </c>
      <c r="J60" s="41">
        <f>C60*4</f>
        <v>10000</v>
      </c>
      <c r="K60" s="41">
        <v>0</v>
      </c>
      <c r="L60" s="49">
        <f t="shared" ref="L60" si="151">(J60+I60+K60)/C60</f>
        <v>5.8500000000000227</v>
      </c>
      <c r="M60" s="49">
        <f t="shared" ref="M60" si="152">L60*C60</f>
        <v>14625.000000000056</v>
      </c>
    </row>
    <row r="61" spans="1:13" s="42" customFormat="1" x14ac:dyDescent="0.25">
      <c r="A61" s="54">
        <v>44209</v>
      </c>
      <c r="B61" s="37" t="s">
        <v>117</v>
      </c>
      <c r="C61" s="37">
        <v>3000</v>
      </c>
      <c r="D61" s="37" t="s">
        <v>20</v>
      </c>
      <c r="E61" s="74">
        <v>229.5</v>
      </c>
      <c r="F61" s="74">
        <v>228</v>
      </c>
      <c r="G61" s="41">
        <v>0</v>
      </c>
      <c r="H61" s="74">
        <v>0</v>
      </c>
      <c r="I61" s="49">
        <f t="shared" ref="I61" si="153">(IF(D61="SELL",E61-F61,IF(D61="BUY",F61-E61)))*C61</f>
        <v>4500</v>
      </c>
      <c r="J61" s="41">
        <v>0</v>
      </c>
      <c r="K61" s="41">
        <v>0</v>
      </c>
      <c r="L61" s="49">
        <f t="shared" ref="L61" si="154">(J61+I61+K61)/C61</f>
        <v>1.5</v>
      </c>
      <c r="M61" s="49">
        <f t="shared" ref="M61" si="155">L61*C61</f>
        <v>4500</v>
      </c>
    </row>
    <row r="62" spans="1:13" s="42" customFormat="1" x14ac:dyDescent="0.25">
      <c r="A62" s="54">
        <v>44209</v>
      </c>
      <c r="B62" s="37" t="s">
        <v>172</v>
      </c>
      <c r="C62" s="37">
        <v>3200</v>
      </c>
      <c r="D62" s="37" t="s">
        <v>17</v>
      </c>
      <c r="E62" s="74">
        <v>458</v>
      </c>
      <c r="F62" s="74">
        <v>456.5</v>
      </c>
      <c r="G62" s="41">
        <v>0</v>
      </c>
      <c r="H62" s="74">
        <v>0</v>
      </c>
      <c r="I62" s="49">
        <f t="shared" ref="I62" si="156">(IF(D62="SELL",E62-F62,IF(D62="BUY",F62-E62)))*C62</f>
        <v>-4800</v>
      </c>
      <c r="J62" s="41">
        <v>0</v>
      </c>
      <c r="K62" s="41">
        <v>0</v>
      </c>
      <c r="L62" s="49">
        <f t="shared" ref="L62" si="157">(J62+I62+K62)/C62</f>
        <v>-1.5</v>
      </c>
      <c r="M62" s="49">
        <f t="shared" ref="M62" si="158">L62*C62</f>
        <v>-4800</v>
      </c>
    </row>
    <row r="63" spans="1:13" s="42" customFormat="1" x14ac:dyDescent="0.25">
      <c r="A63" s="54">
        <v>44208</v>
      </c>
      <c r="B63" s="37" t="s">
        <v>172</v>
      </c>
      <c r="C63" s="37">
        <v>3200</v>
      </c>
      <c r="D63" s="37" t="s">
        <v>17</v>
      </c>
      <c r="E63" s="74">
        <v>444</v>
      </c>
      <c r="F63" s="74">
        <v>445</v>
      </c>
      <c r="G63" s="41">
        <v>448</v>
      </c>
      <c r="H63" s="74">
        <v>0</v>
      </c>
      <c r="I63" s="49">
        <f t="shared" ref="I63" si="159">(IF(D63="SELL",E63-F63,IF(D63="BUY",F63-E63)))*C63</f>
        <v>3200</v>
      </c>
      <c r="J63" s="41">
        <f>C63*3</f>
        <v>9600</v>
      </c>
      <c r="K63" s="41">
        <v>0</v>
      </c>
      <c r="L63" s="49">
        <f t="shared" ref="L63" si="160">(J63+I63+K63)/C63</f>
        <v>4</v>
      </c>
      <c r="M63" s="49">
        <f t="shared" ref="M63" si="161">L63*C63</f>
        <v>12800</v>
      </c>
    </row>
    <row r="64" spans="1:13" s="42" customFormat="1" x14ac:dyDescent="0.25">
      <c r="A64" s="54">
        <v>44208</v>
      </c>
      <c r="B64" s="37" t="s">
        <v>161</v>
      </c>
      <c r="C64" s="37">
        <v>2000</v>
      </c>
      <c r="D64" s="37" t="s">
        <v>17</v>
      </c>
      <c r="E64" s="74">
        <v>528</v>
      </c>
      <c r="F64" s="74">
        <v>529.5</v>
      </c>
      <c r="G64" s="41">
        <v>534.5</v>
      </c>
      <c r="H64" s="74">
        <v>0</v>
      </c>
      <c r="I64" s="49">
        <f t="shared" ref="I64" si="162">(IF(D64="SELL",E64-F64,IF(D64="BUY",F64-E64)))*C64</f>
        <v>3000</v>
      </c>
      <c r="J64" s="41">
        <f>C64*5</f>
        <v>10000</v>
      </c>
      <c r="K64" s="41">
        <v>0</v>
      </c>
      <c r="L64" s="49">
        <f t="shared" ref="L64" si="163">(J64+I64+K64)/C64</f>
        <v>6.5</v>
      </c>
      <c r="M64" s="49">
        <f t="shared" ref="M64" si="164">L64*C64</f>
        <v>13000</v>
      </c>
    </row>
    <row r="65" spans="1:13" s="42" customFormat="1" x14ac:dyDescent="0.25">
      <c r="A65" s="54">
        <v>44207</v>
      </c>
      <c r="B65" s="37" t="s">
        <v>44</v>
      </c>
      <c r="C65" s="37">
        <v>4300</v>
      </c>
      <c r="D65" s="37" t="s">
        <v>17</v>
      </c>
      <c r="E65" s="74">
        <v>260</v>
      </c>
      <c r="F65" s="74">
        <v>261</v>
      </c>
      <c r="G65" s="41">
        <v>263</v>
      </c>
      <c r="H65" s="74">
        <v>0</v>
      </c>
      <c r="I65" s="49">
        <f t="shared" ref="I65" si="165">(IF(D65="SELL",E65-F65,IF(D65="BUY",F65-E65)))*C65</f>
        <v>4300</v>
      </c>
      <c r="J65" s="41">
        <f>C65*2</f>
        <v>8600</v>
      </c>
      <c r="K65" s="41">
        <v>0</v>
      </c>
      <c r="L65" s="49">
        <f t="shared" ref="L65" si="166">(J65+I65+K65)/C65</f>
        <v>3</v>
      </c>
      <c r="M65" s="49">
        <f t="shared" ref="M65" si="167">L65*C65</f>
        <v>12900</v>
      </c>
    </row>
    <row r="66" spans="1:13" s="42" customFormat="1" x14ac:dyDescent="0.25">
      <c r="A66" s="54">
        <v>44207</v>
      </c>
      <c r="B66" s="37" t="s">
        <v>116</v>
      </c>
      <c r="C66" s="37">
        <v>1200</v>
      </c>
      <c r="D66" s="37" t="s">
        <v>20</v>
      </c>
      <c r="E66" s="74">
        <v>667.5</v>
      </c>
      <c r="F66" s="74">
        <v>665</v>
      </c>
      <c r="G66" s="41">
        <v>0</v>
      </c>
      <c r="H66" s="74">
        <v>0</v>
      </c>
      <c r="I66" s="49">
        <f t="shared" ref="I66" si="168">(IF(D66="SELL",E66-F66,IF(D66="BUY",F66-E66)))*C66</f>
        <v>3000</v>
      </c>
      <c r="J66" s="41">
        <v>0</v>
      </c>
      <c r="K66" s="41">
        <v>0</v>
      </c>
      <c r="L66" s="49">
        <f t="shared" ref="L66" si="169">(J66+I66+K66)/C66</f>
        <v>2.5</v>
      </c>
      <c r="M66" s="49">
        <f t="shared" ref="M66" si="170">L66*C66</f>
        <v>3000</v>
      </c>
    </row>
    <row r="67" spans="1:13" s="42" customFormat="1" x14ac:dyDescent="0.25">
      <c r="A67" s="54">
        <v>44207</v>
      </c>
      <c r="B67" s="37" t="s">
        <v>81</v>
      </c>
      <c r="C67" s="37">
        <v>3100</v>
      </c>
      <c r="D67" s="37" t="s">
        <v>17</v>
      </c>
      <c r="E67" s="74">
        <v>235</v>
      </c>
      <c r="F67" s="74">
        <v>233.8</v>
      </c>
      <c r="G67" s="41">
        <v>0</v>
      </c>
      <c r="H67" s="74">
        <v>0</v>
      </c>
      <c r="I67" s="49">
        <f t="shared" ref="I67" si="171">(IF(D67="SELL",E67-F67,IF(D67="BUY",F67-E67)))*C67</f>
        <v>-3719.9999999999645</v>
      </c>
      <c r="J67" s="41">
        <f>C67*3.2</f>
        <v>9920</v>
      </c>
      <c r="K67" s="41">
        <v>0</v>
      </c>
      <c r="L67" s="49">
        <f t="shared" ref="L67" si="172">(J67+I67+K67)/C67</f>
        <v>2.0000000000000115</v>
      </c>
      <c r="M67" s="49">
        <f t="shared" ref="M67" si="173">L67*C67</f>
        <v>6200.0000000000355</v>
      </c>
    </row>
    <row r="68" spans="1:13" s="42" customFormat="1" x14ac:dyDescent="0.25">
      <c r="A68" s="54">
        <v>44204</v>
      </c>
      <c r="B68" s="37" t="s">
        <v>172</v>
      </c>
      <c r="C68" s="37">
        <v>3200</v>
      </c>
      <c r="D68" s="37" t="s">
        <v>17</v>
      </c>
      <c r="E68" s="74">
        <v>413.6</v>
      </c>
      <c r="F68" s="74">
        <v>414.8</v>
      </c>
      <c r="G68" s="41">
        <v>418</v>
      </c>
      <c r="H68" s="74">
        <v>0</v>
      </c>
      <c r="I68" s="49">
        <f t="shared" ref="I68" si="174">(IF(D68="SELL",E68-F68,IF(D68="BUY",F68-E68)))*C68</f>
        <v>3839.9999999999636</v>
      </c>
      <c r="J68" s="41">
        <f>C68*3.2</f>
        <v>10240</v>
      </c>
      <c r="K68" s="41">
        <v>0</v>
      </c>
      <c r="L68" s="49">
        <f t="shared" ref="L68" si="175">(J68+I68+K68)/C68</f>
        <v>4.3999999999999888</v>
      </c>
      <c r="M68" s="49">
        <f t="shared" ref="M68" si="176">L68*C68</f>
        <v>14079.999999999964</v>
      </c>
    </row>
    <row r="69" spans="1:13" s="42" customFormat="1" x14ac:dyDescent="0.25">
      <c r="A69" s="54">
        <v>44204</v>
      </c>
      <c r="B69" s="37" t="s">
        <v>184</v>
      </c>
      <c r="C69" s="37">
        <v>300</v>
      </c>
      <c r="D69" s="37" t="s">
        <v>17</v>
      </c>
      <c r="E69" s="74">
        <v>3095</v>
      </c>
      <c r="F69" s="74">
        <v>3105</v>
      </c>
      <c r="G69" s="41">
        <v>3124</v>
      </c>
      <c r="H69" s="74">
        <v>0</v>
      </c>
      <c r="I69" s="49">
        <f t="shared" ref="I69" si="177">(IF(D69="SELL",E69-F69,IF(D69="BUY",F69-E69)))*C69</f>
        <v>3000</v>
      </c>
      <c r="J69" s="41">
        <f>C69*19</f>
        <v>5700</v>
      </c>
      <c r="K69" s="41">
        <v>0</v>
      </c>
      <c r="L69" s="49">
        <f t="shared" ref="L69" si="178">(J69+I69+K69)/C69</f>
        <v>29</v>
      </c>
      <c r="M69" s="49">
        <f t="shared" ref="M69" si="179">L69*C69</f>
        <v>8700</v>
      </c>
    </row>
    <row r="70" spans="1:13" s="42" customFormat="1" x14ac:dyDescent="0.25">
      <c r="A70" s="54">
        <v>44204</v>
      </c>
      <c r="B70" s="37" t="s">
        <v>161</v>
      </c>
      <c r="C70" s="37">
        <v>2000</v>
      </c>
      <c r="D70" s="37" t="s">
        <v>20</v>
      </c>
      <c r="E70" s="74">
        <v>517</v>
      </c>
      <c r="F70" s="74">
        <v>518.5</v>
      </c>
      <c r="G70" s="41">
        <v>0</v>
      </c>
      <c r="H70" s="74">
        <v>0</v>
      </c>
      <c r="I70" s="49">
        <f t="shared" ref="I70" si="180">(IF(D70="SELL",E70-F70,IF(D70="BUY",F70-E70)))*C70</f>
        <v>-3000</v>
      </c>
      <c r="J70" s="41">
        <v>0</v>
      </c>
      <c r="K70" s="41">
        <v>0</v>
      </c>
      <c r="L70" s="49">
        <f t="shared" ref="L70" si="181">(J70+I70+K70)/C70</f>
        <v>-1.5</v>
      </c>
      <c r="M70" s="49">
        <f t="shared" ref="M70" si="182">L70*C70</f>
        <v>-3000</v>
      </c>
    </row>
    <row r="71" spans="1:13" s="42" customFormat="1" x14ac:dyDescent="0.25">
      <c r="A71" s="54">
        <v>44203</v>
      </c>
      <c r="B71" s="37" t="s">
        <v>75</v>
      </c>
      <c r="C71" s="37">
        <v>1200</v>
      </c>
      <c r="D71" s="37" t="s">
        <v>17</v>
      </c>
      <c r="E71" s="74">
        <v>1000</v>
      </c>
      <c r="F71" s="74">
        <v>1005</v>
      </c>
      <c r="G71" s="41">
        <v>0</v>
      </c>
      <c r="H71" s="74">
        <v>0</v>
      </c>
      <c r="I71" s="49">
        <f t="shared" ref="I71" si="183">(IF(D71="SELL",E71-F71,IF(D71="BUY",F71-E71)))*C71</f>
        <v>6000</v>
      </c>
      <c r="J71" s="41">
        <v>0</v>
      </c>
      <c r="K71" s="41">
        <v>0</v>
      </c>
      <c r="L71" s="49">
        <f t="shared" ref="L71" si="184">(J71+I71+K71)/C71</f>
        <v>5</v>
      </c>
      <c r="M71" s="49">
        <f t="shared" ref="M71" si="185">L71*C71</f>
        <v>6000</v>
      </c>
    </row>
    <row r="72" spans="1:13" s="42" customFormat="1" x14ac:dyDescent="0.25">
      <c r="A72" s="54">
        <v>44203</v>
      </c>
      <c r="B72" s="37" t="s">
        <v>172</v>
      </c>
      <c r="C72" s="37">
        <v>3200</v>
      </c>
      <c r="D72" s="37" t="s">
        <v>17</v>
      </c>
      <c r="E72" s="74">
        <v>405.5</v>
      </c>
      <c r="F72" s="74">
        <v>407</v>
      </c>
      <c r="G72" s="41">
        <v>409</v>
      </c>
      <c r="H72" s="74">
        <v>0</v>
      </c>
      <c r="I72" s="49">
        <f t="shared" ref="I72" si="186">(IF(D72="SELL",E72-F72,IF(D72="BUY",F72-E72)))*C72</f>
        <v>4800</v>
      </c>
      <c r="J72" s="41">
        <f>C72*2</f>
        <v>6400</v>
      </c>
      <c r="K72" s="41">
        <v>0</v>
      </c>
      <c r="L72" s="49">
        <f t="shared" ref="L72" si="187">(J72+I72+K72)/C72</f>
        <v>3.5</v>
      </c>
      <c r="M72" s="49">
        <f t="shared" ref="M72" si="188">L72*C72</f>
        <v>11200</v>
      </c>
    </row>
    <row r="73" spans="1:13" s="42" customFormat="1" x14ac:dyDescent="0.25">
      <c r="A73" s="54">
        <v>44203</v>
      </c>
      <c r="B73" s="37" t="s">
        <v>39</v>
      </c>
      <c r="C73" s="37">
        <v>3200</v>
      </c>
      <c r="D73" s="37" t="s">
        <v>17</v>
      </c>
      <c r="E73" s="74">
        <v>207</v>
      </c>
      <c r="F73" s="74">
        <v>208</v>
      </c>
      <c r="G73" s="41">
        <v>0</v>
      </c>
      <c r="H73" s="74">
        <v>0</v>
      </c>
      <c r="I73" s="49">
        <f t="shared" ref="I73" si="189">(IF(D73="SELL",E73-F73,IF(D73="BUY",F73-E73)))*C73</f>
        <v>3200</v>
      </c>
      <c r="J73" s="41">
        <v>0</v>
      </c>
      <c r="K73" s="41">
        <v>0</v>
      </c>
      <c r="L73" s="49">
        <f t="shared" ref="L73" si="190">(J73+I73+K73)/C73</f>
        <v>1</v>
      </c>
      <c r="M73" s="49">
        <f t="shared" ref="M73" si="191">L73*C73</f>
        <v>3200</v>
      </c>
    </row>
    <row r="74" spans="1:13" s="42" customFormat="1" x14ac:dyDescent="0.25">
      <c r="A74" s="54">
        <v>44202</v>
      </c>
      <c r="B74" s="37" t="s">
        <v>64</v>
      </c>
      <c r="C74" s="37">
        <v>1000</v>
      </c>
      <c r="D74" s="37" t="s">
        <v>17</v>
      </c>
      <c r="E74" s="74">
        <v>856.5</v>
      </c>
      <c r="F74" s="74">
        <v>859</v>
      </c>
      <c r="G74" s="41">
        <v>865</v>
      </c>
      <c r="H74" s="74">
        <v>0</v>
      </c>
      <c r="I74" s="49">
        <f t="shared" ref="I74" si="192">(IF(D74="SELL",E74-F74,IF(D74="BUY",F74-E74)))*C74</f>
        <v>2500</v>
      </c>
      <c r="J74" s="41">
        <f>C74*6</f>
        <v>6000</v>
      </c>
      <c r="K74" s="41">
        <v>0</v>
      </c>
      <c r="L74" s="49">
        <f t="shared" ref="L74" si="193">(J74+I74+K74)/C74</f>
        <v>8.5</v>
      </c>
      <c r="M74" s="49">
        <f t="shared" ref="M74" si="194">L74*C74</f>
        <v>8500</v>
      </c>
    </row>
    <row r="75" spans="1:13" s="42" customFormat="1" x14ac:dyDescent="0.25">
      <c r="A75" s="54">
        <v>44202</v>
      </c>
      <c r="B75" s="37" t="s">
        <v>122</v>
      </c>
      <c r="C75" s="37">
        <v>600</v>
      </c>
      <c r="D75" s="37" t="s">
        <v>17</v>
      </c>
      <c r="E75" s="74">
        <v>1301</v>
      </c>
      <c r="F75" s="74">
        <v>1295</v>
      </c>
      <c r="G75" s="41">
        <v>0</v>
      </c>
      <c r="H75" s="74">
        <v>0</v>
      </c>
      <c r="I75" s="49">
        <f t="shared" ref="I75" si="195">(IF(D75="SELL",E75-F75,IF(D75="BUY",F75-E75)))*C75</f>
        <v>-3600</v>
      </c>
      <c r="J75" s="41">
        <v>0</v>
      </c>
      <c r="K75" s="41">
        <v>0</v>
      </c>
      <c r="L75" s="49">
        <f t="shared" ref="L75" si="196">(J75+I75+K75)/C75</f>
        <v>-6</v>
      </c>
      <c r="M75" s="49">
        <f t="shared" ref="M75" si="197">L75*C75</f>
        <v>-3600</v>
      </c>
    </row>
    <row r="76" spans="1:13" s="42" customFormat="1" x14ac:dyDescent="0.25">
      <c r="A76" s="54">
        <v>44202</v>
      </c>
      <c r="B76" s="37" t="s">
        <v>28</v>
      </c>
      <c r="C76" s="37">
        <v>3000</v>
      </c>
      <c r="D76" s="37" t="s">
        <v>20</v>
      </c>
      <c r="E76" s="74">
        <v>286.5</v>
      </c>
      <c r="F76" s="74">
        <v>285</v>
      </c>
      <c r="G76" s="41">
        <v>283</v>
      </c>
      <c r="H76" s="74">
        <v>0</v>
      </c>
      <c r="I76" s="49">
        <f t="shared" ref="I76" si="198">(IF(D76="SELL",E76-F76,IF(D76="BUY",F76-E76)))*C76</f>
        <v>4500</v>
      </c>
      <c r="J76" s="41">
        <f>C76*2</f>
        <v>6000</v>
      </c>
      <c r="K76" s="41">
        <v>0</v>
      </c>
      <c r="L76" s="49">
        <f t="shared" ref="L76" si="199">(J76+I76+K76)/C76</f>
        <v>3.5</v>
      </c>
      <c r="M76" s="49">
        <f t="shared" ref="M76" si="200">L76*C76</f>
        <v>10500</v>
      </c>
    </row>
    <row r="77" spans="1:13" s="42" customFormat="1" x14ac:dyDescent="0.25">
      <c r="A77" s="54">
        <v>44202</v>
      </c>
      <c r="B77" s="37" t="s">
        <v>109</v>
      </c>
      <c r="C77" s="37">
        <v>400</v>
      </c>
      <c r="D77" s="37" t="s">
        <v>20</v>
      </c>
      <c r="E77" s="74">
        <v>1957</v>
      </c>
      <c r="F77" s="74">
        <v>1966</v>
      </c>
      <c r="G77" s="41">
        <v>0</v>
      </c>
      <c r="H77" s="74">
        <v>0</v>
      </c>
      <c r="I77" s="49">
        <f t="shared" ref="I77" si="201">(IF(D77="SELL",E77-F77,IF(D77="BUY",F77-E77)))*C77</f>
        <v>-3600</v>
      </c>
      <c r="J77" s="41">
        <v>0</v>
      </c>
      <c r="K77" s="41">
        <v>0</v>
      </c>
      <c r="L77" s="49">
        <f t="shared" ref="L77" si="202">(J77+I77+K77)/C77</f>
        <v>-9</v>
      </c>
      <c r="M77" s="49">
        <f t="shared" ref="M77" si="203">L77*C77</f>
        <v>-3600</v>
      </c>
    </row>
    <row r="78" spans="1:13" s="42" customFormat="1" x14ac:dyDescent="0.25">
      <c r="A78" s="54">
        <v>44201</v>
      </c>
      <c r="B78" s="37" t="s">
        <v>25</v>
      </c>
      <c r="C78" s="37">
        <v>1000</v>
      </c>
      <c r="D78" s="37" t="s">
        <v>17</v>
      </c>
      <c r="E78" s="74">
        <v>935</v>
      </c>
      <c r="F78" s="74">
        <v>931</v>
      </c>
      <c r="G78" s="41">
        <v>0</v>
      </c>
      <c r="H78" s="74">
        <v>0</v>
      </c>
      <c r="I78" s="49">
        <f t="shared" ref="I78" si="204">(IF(D78="SELL",E78-F78,IF(D78="BUY",F78-E78)))*C78</f>
        <v>-4000</v>
      </c>
      <c r="J78" s="41">
        <v>0</v>
      </c>
      <c r="K78" s="41">
        <v>0</v>
      </c>
      <c r="L78" s="49">
        <f t="shared" ref="L78" si="205">(J78+I78+K78)/C78</f>
        <v>-4</v>
      </c>
      <c r="M78" s="49">
        <f t="shared" ref="M78" si="206">L78*C78</f>
        <v>-4000</v>
      </c>
    </row>
    <row r="79" spans="1:13" s="42" customFormat="1" x14ac:dyDescent="0.25">
      <c r="A79" s="54">
        <v>44201</v>
      </c>
      <c r="B79" s="37" t="s">
        <v>142</v>
      </c>
      <c r="C79" s="37">
        <v>500</v>
      </c>
      <c r="D79" s="37" t="s">
        <v>17</v>
      </c>
      <c r="E79" s="74">
        <v>1658</v>
      </c>
      <c r="F79" s="74">
        <v>1650</v>
      </c>
      <c r="G79" s="41">
        <v>0</v>
      </c>
      <c r="H79" s="74">
        <v>0</v>
      </c>
      <c r="I79" s="49">
        <f t="shared" ref="I79" si="207">(IF(D79="SELL",E79-F79,IF(D79="BUY",F79-E79)))*C79</f>
        <v>-4000</v>
      </c>
      <c r="J79" s="41">
        <v>0</v>
      </c>
      <c r="K79" s="41">
        <v>0</v>
      </c>
      <c r="L79" s="49">
        <f t="shared" ref="L79" si="208">(J79+I79+K79)/C79</f>
        <v>-8</v>
      </c>
      <c r="M79" s="49">
        <f t="shared" ref="M79" si="209">L79*C79</f>
        <v>-4000</v>
      </c>
    </row>
    <row r="80" spans="1:13" s="42" customFormat="1" x14ac:dyDescent="0.25">
      <c r="A80" s="54">
        <v>44200</v>
      </c>
      <c r="B80" s="37" t="s">
        <v>81</v>
      </c>
      <c r="C80" s="37">
        <v>3100</v>
      </c>
      <c r="D80" s="37" t="s">
        <v>17</v>
      </c>
      <c r="E80" s="74">
        <v>221</v>
      </c>
      <c r="F80" s="74">
        <v>222</v>
      </c>
      <c r="G80" s="41">
        <v>0</v>
      </c>
      <c r="H80" s="74">
        <v>0</v>
      </c>
      <c r="I80" s="49">
        <f t="shared" ref="I80" si="210">(IF(D80="SELL",E80-F80,IF(D80="BUY",F80-E80)))*C80</f>
        <v>3100</v>
      </c>
      <c r="J80" s="41">
        <v>0</v>
      </c>
      <c r="K80" s="41">
        <v>0</v>
      </c>
      <c r="L80" s="49">
        <f t="shared" ref="L80" si="211">(J80+I80+K80)/C80</f>
        <v>1</v>
      </c>
      <c r="M80" s="49">
        <f t="shared" ref="M80" si="212">L80*C80</f>
        <v>3100</v>
      </c>
    </row>
    <row r="81" spans="1:13" s="42" customFormat="1" x14ac:dyDescent="0.25">
      <c r="A81" s="54">
        <v>44200</v>
      </c>
      <c r="B81" s="37" t="s">
        <v>117</v>
      </c>
      <c r="C81" s="37">
        <v>3000</v>
      </c>
      <c r="D81" s="37" t="s">
        <v>17</v>
      </c>
      <c r="E81" s="74">
        <v>220</v>
      </c>
      <c r="F81" s="74">
        <v>218.5</v>
      </c>
      <c r="G81" s="41">
        <v>0</v>
      </c>
      <c r="H81" s="74">
        <v>0</v>
      </c>
      <c r="I81" s="49">
        <f t="shared" ref="I81" si="213">(IF(D81="SELL",E81-F81,IF(D81="BUY",F81-E81)))*C81</f>
        <v>-4500</v>
      </c>
      <c r="J81" s="41">
        <v>0</v>
      </c>
      <c r="K81" s="41">
        <v>0</v>
      </c>
      <c r="L81" s="49">
        <f t="shared" ref="L81" si="214">(J81+I81+K81)/C81</f>
        <v>-1.5</v>
      </c>
      <c r="M81" s="49">
        <f t="shared" ref="M81" si="215">L81*C81</f>
        <v>-4500</v>
      </c>
    </row>
    <row r="82" spans="1:13" s="42" customFormat="1" x14ac:dyDescent="0.25">
      <c r="A82" s="54">
        <v>44200</v>
      </c>
      <c r="B82" s="37" t="s">
        <v>269</v>
      </c>
      <c r="C82" s="37">
        <v>600</v>
      </c>
      <c r="D82" s="37" t="s">
        <v>17</v>
      </c>
      <c r="E82" s="74">
        <v>1072</v>
      </c>
      <c r="F82" s="74">
        <v>1065</v>
      </c>
      <c r="G82" s="41">
        <v>0</v>
      </c>
      <c r="H82" s="74">
        <v>0</v>
      </c>
      <c r="I82" s="49">
        <f t="shared" ref="I82" si="216">(IF(D82="SELL",E82-F82,IF(D82="BUY",F82-E82)))*C82</f>
        <v>-4200</v>
      </c>
      <c r="J82" s="41">
        <v>0</v>
      </c>
      <c r="K82" s="41">
        <v>0</v>
      </c>
      <c r="L82" s="49">
        <f t="shared" ref="L82" si="217">(J82+I82+K82)/C82</f>
        <v>-7</v>
      </c>
      <c r="M82" s="49">
        <f t="shared" ref="M82" si="218">L82*C82</f>
        <v>-4200</v>
      </c>
    </row>
    <row r="83" spans="1:13" s="42" customFormat="1" x14ac:dyDescent="0.25">
      <c r="A83" s="54">
        <v>44197</v>
      </c>
      <c r="B83" s="37" t="s">
        <v>112</v>
      </c>
      <c r="C83" s="37">
        <v>1400</v>
      </c>
      <c r="D83" s="37" t="s">
        <v>17</v>
      </c>
      <c r="E83" s="74">
        <v>491</v>
      </c>
      <c r="F83" s="74">
        <v>493</v>
      </c>
      <c r="G83" s="41">
        <v>0</v>
      </c>
      <c r="H83" s="74">
        <v>0</v>
      </c>
      <c r="I83" s="49">
        <f t="shared" ref="I83" si="219">(IF(D83="SELL",E83-F83,IF(D83="BUY",F83-E83)))*C83</f>
        <v>2800</v>
      </c>
      <c r="J83" s="41">
        <v>0</v>
      </c>
      <c r="K83" s="41">
        <v>0</v>
      </c>
      <c r="L83" s="49">
        <f t="shared" ref="L83" si="220">(J83+I83+K83)/C83</f>
        <v>2</v>
      </c>
      <c r="M83" s="49">
        <f t="shared" ref="M83" si="221">L83*C83</f>
        <v>2800</v>
      </c>
    </row>
    <row r="84" spans="1:13" s="42" customFormat="1" x14ac:dyDescent="0.25">
      <c r="A84" s="54">
        <v>44197</v>
      </c>
      <c r="B84" s="37" t="s">
        <v>124</v>
      </c>
      <c r="C84" s="37">
        <v>1150</v>
      </c>
      <c r="D84" s="37" t="s">
        <v>17</v>
      </c>
      <c r="E84" s="74">
        <v>500</v>
      </c>
      <c r="F84" s="74">
        <v>504</v>
      </c>
      <c r="G84" s="41">
        <v>0</v>
      </c>
      <c r="H84" s="74">
        <v>0</v>
      </c>
      <c r="I84" s="49">
        <f t="shared" ref="I84" si="222">(IF(D84="SELL",E84-F84,IF(D84="BUY",F84-E84)))*C84</f>
        <v>4600</v>
      </c>
      <c r="J84" s="41">
        <v>0</v>
      </c>
      <c r="K84" s="41">
        <v>0</v>
      </c>
      <c r="L84" s="49">
        <f t="shared" ref="L84" si="223">(J84+I84+K84)/C84</f>
        <v>4</v>
      </c>
      <c r="M84" s="49">
        <f t="shared" ref="M84" si="224">L84*C84</f>
        <v>4600</v>
      </c>
    </row>
    <row r="85" spans="1:13" s="42" customFormat="1" x14ac:dyDescent="0.25">
      <c r="A85" s="54">
        <v>44196</v>
      </c>
      <c r="B85" s="37" t="s">
        <v>111</v>
      </c>
      <c r="C85" s="37">
        <v>1400</v>
      </c>
      <c r="D85" s="37" t="s">
        <v>17</v>
      </c>
      <c r="E85" s="74">
        <v>586</v>
      </c>
      <c r="F85" s="74">
        <v>590</v>
      </c>
      <c r="G85" s="41">
        <v>0</v>
      </c>
      <c r="H85" s="74">
        <v>0</v>
      </c>
      <c r="I85" s="49">
        <f t="shared" ref="I85" si="225">(IF(D85="SELL",E85-F85,IF(D85="BUY",F85-E85)))*C85</f>
        <v>5600</v>
      </c>
      <c r="J85" s="41">
        <v>0</v>
      </c>
      <c r="K85" s="41">
        <v>0</v>
      </c>
      <c r="L85" s="49">
        <f t="shared" ref="L85" si="226">(J85+I85+K85)/C85</f>
        <v>4</v>
      </c>
      <c r="M85" s="49">
        <f t="shared" ref="M85" si="227">L85*C85</f>
        <v>5600</v>
      </c>
    </row>
    <row r="86" spans="1:13" s="42" customFormat="1" x14ac:dyDescent="0.25">
      <c r="A86" s="54">
        <v>44195</v>
      </c>
      <c r="B86" s="37" t="s">
        <v>142</v>
      </c>
      <c r="C86" s="37">
        <v>500</v>
      </c>
      <c r="D86" s="37" t="s">
        <v>17</v>
      </c>
      <c r="E86" s="74">
        <v>1630</v>
      </c>
      <c r="F86" s="74">
        <v>1640</v>
      </c>
      <c r="G86" s="41">
        <v>1655</v>
      </c>
      <c r="H86" s="74">
        <v>0</v>
      </c>
      <c r="I86" s="49">
        <f t="shared" ref="I86" si="228">(IF(D86="SELL",E86-F86,IF(D86="BUY",F86-E86)))*C86</f>
        <v>5000</v>
      </c>
      <c r="J86" s="41">
        <f>C86*15</f>
        <v>7500</v>
      </c>
      <c r="K86" s="41">
        <v>0</v>
      </c>
      <c r="L86" s="49">
        <f t="shared" ref="L86" si="229">(J86+I86+K86)/C86</f>
        <v>25</v>
      </c>
      <c r="M86" s="49">
        <f t="shared" ref="M86" si="230">L86*C86</f>
        <v>12500</v>
      </c>
    </row>
    <row r="87" spans="1:13" s="42" customFormat="1" x14ac:dyDescent="0.25">
      <c r="A87" s="54">
        <v>44195</v>
      </c>
      <c r="B87" s="37" t="s">
        <v>116</v>
      </c>
      <c r="C87" s="37">
        <v>1200</v>
      </c>
      <c r="D87" s="37" t="s">
        <v>20</v>
      </c>
      <c r="E87" s="74">
        <v>626</v>
      </c>
      <c r="F87" s="74">
        <v>623</v>
      </c>
      <c r="G87" s="41">
        <v>619</v>
      </c>
      <c r="H87" s="74">
        <v>0</v>
      </c>
      <c r="I87" s="49">
        <f t="shared" ref="I87" si="231">(IF(D87="SELL",E87-F87,IF(D87="BUY",F87-E87)))*C87</f>
        <v>3600</v>
      </c>
      <c r="J87" s="41">
        <f>C87*4</f>
        <v>4800</v>
      </c>
      <c r="K87" s="41">
        <v>0</v>
      </c>
      <c r="L87" s="49">
        <f t="shared" ref="L87" si="232">(J87+I87+K87)/C87</f>
        <v>7</v>
      </c>
      <c r="M87" s="49">
        <f t="shared" ref="M87" si="233">L87*C87</f>
        <v>8400</v>
      </c>
    </row>
    <row r="88" spans="1:13" s="42" customFormat="1" x14ac:dyDescent="0.25">
      <c r="A88" s="54">
        <v>44194</v>
      </c>
      <c r="B88" s="37" t="s">
        <v>542</v>
      </c>
      <c r="C88" s="37">
        <v>2700</v>
      </c>
      <c r="D88" s="37" t="s">
        <v>20</v>
      </c>
      <c r="E88" s="74">
        <v>383.7</v>
      </c>
      <c r="F88" s="74">
        <v>382</v>
      </c>
      <c r="G88" s="41">
        <v>380</v>
      </c>
      <c r="H88" s="74">
        <v>0</v>
      </c>
      <c r="I88" s="49">
        <f t="shared" ref="I88" si="234">(IF(D88="SELL",E88-F88,IF(D88="BUY",F88-E88)))*C88</f>
        <v>4589.9999999999691</v>
      </c>
      <c r="J88" s="41">
        <f>C88*2</f>
        <v>5400</v>
      </c>
      <c r="K88" s="41">
        <v>0</v>
      </c>
      <c r="L88" s="49">
        <f t="shared" ref="L88" si="235">(J88+I88+K88)/C88</f>
        <v>3.6999999999999886</v>
      </c>
      <c r="M88" s="49">
        <f t="shared" ref="M88" si="236">L88*C88</f>
        <v>9989.9999999999691</v>
      </c>
    </row>
    <row r="89" spans="1:13" s="42" customFormat="1" x14ac:dyDescent="0.25">
      <c r="A89" s="54">
        <v>44194</v>
      </c>
      <c r="B89" s="37" t="s">
        <v>16</v>
      </c>
      <c r="C89" s="37">
        <v>505</v>
      </c>
      <c r="D89" s="37" t="s">
        <v>17</v>
      </c>
      <c r="E89" s="74">
        <v>1990</v>
      </c>
      <c r="F89" s="74">
        <v>1996</v>
      </c>
      <c r="G89" s="41">
        <v>0</v>
      </c>
      <c r="H89" s="74">
        <v>0</v>
      </c>
      <c r="I89" s="49">
        <f t="shared" ref="I89" si="237">(IF(D89="SELL",E89-F89,IF(D89="BUY",F89-E89)))*C89</f>
        <v>3030</v>
      </c>
      <c r="J89" s="41">
        <v>0</v>
      </c>
      <c r="K89" s="41">
        <v>0</v>
      </c>
      <c r="L89" s="49">
        <f t="shared" ref="L89" si="238">(J89+I89+K89)/C89</f>
        <v>6</v>
      </c>
      <c r="M89" s="49">
        <f t="shared" ref="M89" si="239">L89*C89</f>
        <v>3030</v>
      </c>
    </row>
    <row r="90" spans="1:13" s="42" customFormat="1" x14ac:dyDescent="0.25">
      <c r="A90" s="54">
        <v>44194</v>
      </c>
      <c r="B90" s="37" t="s">
        <v>184</v>
      </c>
      <c r="C90" s="37">
        <v>300</v>
      </c>
      <c r="D90" s="37" t="s">
        <v>17</v>
      </c>
      <c r="E90" s="74">
        <v>2953</v>
      </c>
      <c r="F90" s="74">
        <v>2940</v>
      </c>
      <c r="G90" s="41">
        <v>0</v>
      </c>
      <c r="H90" s="74">
        <v>0</v>
      </c>
      <c r="I90" s="49">
        <f t="shared" ref="I90" si="240">(IF(D90="SELL",E90-F90,IF(D90="BUY",F90-E90)))*C90</f>
        <v>-3900</v>
      </c>
      <c r="J90" s="41">
        <v>0</v>
      </c>
      <c r="K90" s="41">
        <v>0</v>
      </c>
      <c r="L90" s="49">
        <f t="shared" ref="L90" si="241">(J90+I90+K90)/C90</f>
        <v>-13</v>
      </c>
      <c r="M90" s="49">
        <f t="shared" ref="M90" si="242">L90*C90</f>
        <v>-3900</v>
      </c>
    </row>
    <row r="91" spans="1:13" s="42" customFormat="1" x14ac:dyDescent="0.25">
      <c r="A91" s="54">
        <v>44193</v>
      </c>
      <c r="B91" s="37" t="s">
        <v>127</v>
      </c>
      <c r="C91" s="37">
        <v>3000</v>
      </c>
      <c r="D91" s="37" t="s">
        <v>17</v>
      </c>
      <c r="E91" s="74">
        <v>246.5</v>
      </c>
      <c r="F91" s="74">
        <v>247</v>
      </c>
      <c r="G91" s="41">
        <v>0</v>
      </c>
      <c r="H91" s="74">
        <v>0</v>
      </c>
      <c r="I91" s="49">
        <f t="shared" ref="I91" si="243">(IF(D91="SELL",E91-F91,IF(D91="BUY",F91-E91)))*C91</f>
        <v>1500</v>
      </c>
      <c r="J91" s="41">
        <v>0</v>
      </c>
      <c r="K91" s="41">
        <v>0</v>
      </c>
      <c r="L91" s="49">
        <f t="shared" ref="L91" si="244">(J91+I91+K91)/C91</f>
        <v>0.5</v>
      </c>
      <c r="M91" s="49">
        <f t="shared" ref="M91" si="245">L91*C91</f>
        <v>1500</v>
      </c>
    </row>
    <row r="92" spans="1:13" s="42" customFormat="1" x14ac:dyDescent="0.25">
      <c r="A92" s="54">
        <v>44189</v>
      </c>
      <c r="B92" s="37" t="s">
        <v>94</v>
      </c>
      <c r="C92" s="37">
        <v>2300</v>
      </c>
      <c r="D92" s="37" t="s">
        <v>20</v>
      </c>
      <c r="E92" s="74">
        <v>480</v>
      </c>
      <c r="F92" s="74">
        <v>477</v>
      </c>
      <c r="G92" s="41">
        <v>0</v>
      </c>
      <c r="H92" s="74">
        <v>0</v>
      </c>
      <c r="I92" s="49">
        <f t="shared" ref="I92" si="246">(IF(D92="SELL",E92-F92,IF(D92="BUY",F92-E92)))*C92</f>
        <v>6900</v>
      </c>
      <c r="J92" s="41">
        <v>0</v>
      </c>
      <c r="K92" s="41">
        <v>0</v>
      </c>
      <c r="L92" s="49">
        <f t="shared" ref="L92" si="247">(J92+I92+K92)/C92</f>
        <v>3</v>
      </c>
      <c r="M92" s="49">
        <f t="shared" ref="M92" si="248">L92*C92</f>
        <v>6900</v>
      </c>
    </row>
    <row r="93" spans="1:13" s="42" customFormat="1" x14ac:dyDescent="0.25">
      <c r="A93" s="54">
        <v>44189</v>
      </c>
      <c r="B93" s="37" t="s">
        <v>127</v>
      </c>
      <c r="C93" s="37">
        <v>3000</v>
      </c>
      <c r="D93" s="37" t="s">
        <v>20</v>
      </c>
      <c r="E93" s="74">
        <v>251</v>
      </c>
      <c r="F93" s="74">
        <v>250</v>
      </c>
      <c r="G93" s="41">
        <v>248</v>
      </c>
      <c r="H93" s="74">
        <v>0</v>
      </c>
      <c r="I93" s="49">
        <f t="shared" ref="I93" si="249">(IF(D93="SELL",E93-F93,IF(D93="BUY",F93-E93)))*C93</f>
        <v>3000</v>
      </c>
      <c r="J93" s="41">
        <f>C93*2</f>
        <v>6000</v>
      </c>
      <c r="K93" s="41">
        <v>0</v>
      </c>
      <c r="L93" s="49">
        <f t="shared" ref="L93" si="250">(J93+I93+K93)/C93</f>
        <v>3</v>
      </c>
      <c r="M93" s="49">
        <f t="shared" ref="M93" si="251">L93*C93</f>
        <v>9000</v>
      </c>
    </row>
    <row r="94" spans="1:13" s="42" customFormat="1" x14ac:dyDescent="0.25">
      <c r="A94" s="54">
        <v>44189</v>
      </c>
      <c r="B94" s="37" t="s">
        <v>81</v>
      </c>
      <c r="C94" s="37">
        <v>3100</v>
      </c>
      <c r="D94" s="37" t="s">
        <v>20</v>
      </c>
      <c r="E94" s="74">
        <v>205</v>
      </c>
      <c r="F94" s="74">
        <v>203</v>
      </c>
      <c r="G94" s="41">
        <v>0</v>
      </c>
      <c r="H94" s="74">
        <v>0</v>
      </c>
      <c r="I94" s="49">
        <f t="shared" ref="I94" si="252">(IF(D94="SELL",E94-F94,IF(D94="BUY",F94-E94)))*C94</f>
        <v>6200</v>
      </c>
      <c r="J94" s="41">
        <v>0</v>
      </c>
      <c r="K94" s="41">
        <v>0</v>
      </c>
      <c r="L94" s="49">
        <f t="shared" ref="L94" si="253">(J94+I94+K94)/C94</f>
        <v>2</v>
      </c>
      <c r="M94" s="49">
        <f t="shared" ref="M94" si="254">L94*C94</f>
        <v>6200</v>
      </c>
    </row>
    <row r="95" spans="1:13" s="42" customFormat="1" x14ac:dyDescent="0.25">
      <c r="A95" s="54">
        <v>44188</v>
      </c>
      <c r="B95" s="37" t="s">
        <v>593</v>
      </c>
      <c r="C95" s="37">
        <v>6000</v>
      </c>
      <c r="D95" s="37" t="s">
        <v>17</v>
      </c>
      <c r="E95" s="74">
        <v>164</v>
      </c>
      <c r="F95" s="74">
        <v>164.8</v>
      </c>
      <c r="G95" s="41">
        <v>0</v>
      </c>
      <c r="H95" s="74">
        <v>0</v>
      </c>
      <c r="I95" s="49">
        <f t="shared" ref="I95" si="255">(IF(D95="SELL",E95-F95,IF(D95="BUY",F95-E95)))*C95</f>
        <v>4800.0000000000682</v>
      </c>
      <c r="J95" s="41">
        <v>0</v>
      </c>
      <c r="K95" s="41">
        <v>0</v>
      </c>
      <c r="L95" s="49">
        <f t="shared" ref="L95" si="256">(J95+I95+K95)/C95</f>
        <v>0.80000000000001137</v>
      </c>
      <c r="M95" s="49">
        <f t="shared" ref="M95" si="257">L95*C95</f>
        <v>4800.0000000000682</v>
      </c>
    </row>
    <row r="96" spans="1:13" s="42" customFormat="1" x14ac:dyDescent="0.25">
      <c r="A96" s="54">
        <v>44188</v>
      </c>
      <c r="B96" s="37" t="s">
        <v>142</v>
      </c>
      <c r="C96" s="37">
        <v>500</v>
      </c>
      <c r="D96" s="37" t="s">
        <v>17</v>
      </c>
      <c r="E96" s="74">
        <v>1580</v>
      </c>
      <c r="F96" s="74">
        <v>1585</v>
      </c>
      <c r="G96" s="41">
        <v>0</v>
      </c>
      <c r="H96" s="74">
        <v>0</v>
      </c>
      <c r="I96" s="49">
        <f t="shared" ref="I96" si="258">(IF(D96="SELL",E96-F96,IF(D96="BUY",F96-E96)))*C96</f>
        <v>2500</v>
      </c>
      <c r="J96" s="41">
        <v>0</v>
      </c>
      <c r="K96" s="41">
        <v>0</v>
      </c>
      <c r="L96" s="49">
        <f t="shared" ref="L96" si="259">(J96+I96+K96)/C96</f>
        <v>5</v>
      </c>
      <c r="M96" s="49">
        <f t="shared" ref="M96" si="260">L96*C96</f>
        <v>2500</v>
      </c>
    </row>
    <row r="97" spans="1:13" s="42" customFormat="1" x14ac:dyDescent="0.25">
      <c r="A97" s="54">
        <v>44187</v>
      </c>
      <c r="B97" s="37" t="s">
        <v>593</v>
      </c>
      <c r="C97" s="37">
        <v>6000</v>
      </c>
      <c r="D97" s="37" t="s">
        <v>17</v>
      </c>
      <c r="E97" s="74">
        <v>160</v>
      </c>
      <c r="F97" s="74">
        <v>161</v>
      </c>
      <c r="G97" s="41">
        <v>163</v>
      </c>
      <c r="H97" s="74">
        <v>0</v>
      </c>
      <c r="I97" s="49">
        <f t="shared" ref="I97" si="261">(IF(D97="SELL",E97-F97,IF(D97="BUY",F97-E97)))*C97</f>
        <v>6000</v>
      </c>
      <c r="J97" s="41">
        <f>C97*2</f>
        <v>12000</v>
      </c>
      <c r="K97" s="41">
        <v>0</v>
      </c>
      <c r="L97" s="49">
        <f t="shared" ref="L97" si="262">(J97+I97+K97)/C97</f>
        <v>3</v>
      </c>
      <c r="M97" s="49">
        <f t="shared" ref="M97" si="263">L97*C97</f>
        <v>18000</v>
      </c>
    </row>
    <row r="98" spans="1:13" s="42" customFormat="1" x14ac:dyDescent="0.25">
      <c r="A98" s="54">
        <v>44187</v>
      </c>
      <c r="B98" s="37" t="s">
        <v>554</v>
      </c>
      <c r="C98" s="37">
        <v>5000</v>
      </c>
      <c r="D98" s="37" t="s">
        <v>17</v>
      </c>
      <c r="E98" s="74">
        <v>172.5</v>
      </c>
      <c r="F98" s="74">
        <v>173.5</v>
      </c>
      <c r="G98" s="41">
        <v>176</v>
      </c>
      <c r="H98" s="74">
        <v>0</v>
      </c>
      <c r="I98" s="49">
        <f t="shared" ref="I98" si="264">(IF(D98="SELL",E98-F98,IF(D98="BUY",F98-E98)))*C98</f>
        <v>5000</v>
      </c>
      <c r="J98" s="41">
        <f>C98*2.5</f>
        <v>12500</v>
      </c>
      <c r="K98" s="41">
        <v>0</v>
      </c>
      <c r="L98" s="49">
        <f t="shared" ref="L98" si="265">(J98+I98+K98)/C98</f>
        <v>3.5</v>
      </c>
      <c r="M98" s="49">
        <f t="shared" ref="M98" si="266">L98*C98</f>
        <v>17500</v>
      </c>
    </row>
    <row r="99" spans="1:13" s="42" customFormat="1" x14ac:dyDescent="0.25">
      <c r="A99" s="54">
        <v>44187</v>
      </c>
      <c r="B99" s="37" t="s">
        <v>578</v>
      </c>
      <c r="C99" s="37">
        <v>1100</v>
      </c>
      <c r="D99" s="37" t="s">
        <v>17</v>
      </c>
      <c r="E99" s="74">
        <v>688</v>
      </c>
      <c r="F99" s="74">
        <v>693</v>
      </c>
      <c r="G99" s="41">
        <v>699</v>
      </c>
      <c r="H99" s="74">
        <v>0</v>
      </c>
      <c r="I99" s="49">
        <f t="shared" ref="I99" si="267">(IF(D99="SELL",E99-F99,IF(D99="BUY",F99-E99)))*C99</f>
        <v>5500</v>
      </c>
      <c r="J99" s="41">
        <f>C99*6</f>
        <v>6600</v>
      </c>
      <c r="K99" s="41">
        <v>0</v>
      </c>
      <c r="L99" s="49">
        <f t="shared" ref="L99" si="268">(J99+I99+K99)/C99</f>
        <v>11</v>
      </c>
      <c r="M99" s="49">
        <f t="shared" ref="M99" si="269">L99*C99</f>
        <v>12100</v>
      </c>
    </row>
    <row r="100" spans="1:13" s="42" customFormat="1" x14ac:dyDescent="0.25">
      <c r="A100" s="54">
        <v>44186</v>
      </c>
      <c r="B100" s="37" t="s">
        <v>122</v>
      </c>
      <c r="C100" s="37">
        <v>600</v>
      </c>
      <c r="D100" s="37" t="s">
        <v>17</v>
      </c>
      <c r="E100" s="74">
        <v>1202</v>
      </c>
      <c r="F100" s="74">
        <v>1208</v>
      </c>
      <c r="G100" s="41">
        <v>0</v>
      </c>
      <c r="H100" s="74">
        <v>0</v>
      </c>
      <c r="I100" s="49">
        <f t="shared" ref="I100" si="270">(IF(D100="SELL",E100-F100,IF(D100="BUY",F100-E100)))*C100</f>
        <v>3600</v>
      </c>
      <c r="J100" s="41">
        <v>0</v>
      </c>
      <c r="K100" s="41">
        <v>0</v>
      </c>
      <c r="L100" s="49">
        <f t="shared" ref="L100" si="271">(J100+I100+K100)/C100</f>
        <v>6</v>
      </c>
      <c r="M100" s="49">
        <f t="shared" ref="M100" si="272">L100*C100</f>
        <v>3600</v>
      </c>
    </row>
    <row r="101" spans="1:13" s="42" customFormat="1" x14ac:dyDescent="0.25">
      <c r="A101" s="54">
        <v>44186</v>
      </c>
      <c r="B101" s="37" t="s">
        <v>75</v>
      </c>
      <c r="C101" s="37">
        <v>1200</v>
      </c>
      <c r="D101" s="37" t="s">
        <v>17</v>
      </c>
      <c r="E101" s="74">
        <v>930.5</v>
      </c>
      <c r="F101" s="74">
        <v>934</v>
      </c>
      <c r="G101" s="41">
        <v>940</v>
      </c>
      <c r="H101" s="74">
        <v>0</v>
      </c>
      <c r="I101" s="49">
        <f t="shared" ref="I101" si="273">(IF(D101="SELL",E101-F101,IF(D101="BUY",F101-E101)))*C101</f>
        <v>4200</v>
      </c>
      <c r="J101" s="41">
        <f>C101*6</f>
        <v>7200</v>
      </c>
      <c r="K101" s="41">
        <v>0</v>
      </c>
      <c r="L101" s="49">
        <f t="shared" ref="L101" si="274">(J101+I101+K101)/C101</f>
        <v>9.5</v>
      </c>
      <c r="M101" s="49">
        <f t="shared" ref="M101" si="275">L101*C101</f>
        <v>11400</v>
      </c>
    </row>
    <row r="102" spans="1:13" s="42" customFormat="1" x14ac:dyDescent="0.25">
      <c r="A102" s="54">
        <v>44183</v>
      </c>
      <c r="B102" s="37" t="s">
        <v>93</v>
      </c>
      <c r="C102" s="37">
        <v>6000</v>
      </c>
      <c r="D102" s="37" t="s">
        <v>17</v>
      </c>
      <c r="E102" s="74">
        <v>136</v>
      </c>
      <c r="F102" s="74">
        <v>137</v>
      </c>
      <c r="G102" s="41">
        <v>139.1</v>
      </c>
      <c r="H102" s="74">
        <v>0</v>
      </c>
      <c r="I102" s="49">
        <f t="shared" ref="I102" si="276">(IF(D102="SELL",E102-F102,IF(D102="BUY",F102-E102)))*C102</f>
        <v>6000</v>
      </c>
      <c r="J102" s="41">
        <f>C102*2.1</f>
        <v>12600</v>
      </c>
      <c r="K102" s="41">
        <v>0</v>
      </c>
      <c r="L102" s="49">
        <f t="shared" ref="L102" si="277">(J102+I102+K102)/C102</f>
        <v>3.1</v>
      </c>
      <c r="M102" s="49">
        <f t="shared" ref="M102" si="278">L102*C102</f>
        <v>18600</v>
      </c>
    </row>
    <row r="103" spans="1:13" s="42" customFormat="1" x14ac:dyDescent="0.25">
      <c r="A103" s="54">
        <v>44183</v>
      </c>
      <c r="B103" s="37" t="s">
        <v>136</v>
      </c>
      <c r="C103" s="37">
        <v>1800</v>
      </c>
      <c r="D103" s="37" t="s">
        <v>17</v>
      </c>
      <c r="E103" s="74">
        <v>392</v>
      </c>
      <c r="F103" s="74">
        <v>395</v>
      </c>
      <c r="G103" s="41">
        <v>0</v>
      </c>
      <c r="H103" s="74">
        <v>0</v>
      </c>
      <c r="I103" s="49">
        <f t="shared" ref="I103" si="279">(IF(D103="SELL",E103-F103,IF(D103="BUY",F103-E103)))*C103</f>
        <v>5400</v>
      </c>
      <c r="J103" s="41">
        <v>0</v>
      </c>
      <c r="K103" s="41">
        <v>0</v>
      </c>
      <c r="L103" s="49">
        <f t="shared" ref="L103" si="280">(J103+I103+K103)/C103</f>
        <v>3</v>
      </c>
      <c r="M103" s="49">
        <f t="shared" ref="M103" si="281">L103*C103</f>
        <v>5400</v>
      </c>
    </row>
    <row r="104" spans="1:13" s="42" customFormat="1" x14ac:dyDescent="0.25">
      <c r="A104" s="54">
        <v>44183</v>
      </c>
      <c r="B104" s="37" t="s">
        <v>139</v>
      </c>
      <c r="C104" s="37">
        <v>5700</v>
      </c>
      <c r="D104" s="37" t="s">
        <v>17</v>
      </c>
      <c r="E104" s="74">
        <v>180</v>
      </c>
      <c r="F104" s="74">
        <v>180.7</v>
      </c>
      <c r="G104" s="41">
        <v>181.3</v>
      </c>
      <c r="H104" s="74">
        <v>0</v>
      </c>
      <c r="I104" s="49">
        <f t="shared" ref="I104" si="282">(IF(D104="SELL",E104-F104,IF(D104="BUY",F104-E104)))*C104</f>
        <v>3989.9999999999354</v>
      </c>
      <c r="J104" s="41">
        <f>C104*0.6</f>
        <v>3420</v>
      </c>
      <c r="K104" s="41">
        <v>0</v>
      </c>
      <c r="L104" s="49">
        <f t="shared" ref="L104" si="283">(J104+I104+K104)/C104</f>
        <v>1.2999999999999887</v>
      </c>
      <c r="M104" s="49">
        <f t="shared" ref="M104" si="284">L104*C104</f>
        <v>7409.9999999999354</v>
      </c>
    </row>
    <row r="105" spans="1:13" s="42" customFormat="1" x14ac:dyDescent="0.25">
      <c r="A105" s="54">
        <v>44182</v>
      </c>
      <c r="B105" s="37" t="s">
        <v>28</v>
      </c>
      <c r="C105" s="37">
        <v>3000</v>
      </c>
      <c r="D105" s="37" t="s">
        <v>17</v>
      </c>
      <c r="E105" s="74">
        <v>269.3</v>
      </c>
      <c r="F105" s="74">
        <v>271</v>
      </c>
      <c r="G105" s="41">
        <v>273</v>
      </c>
      <c r="H105" s="74">
        <v>0</v>
      </c>
      <c r="I105" s="49">
        <f t="shared" ref="I105" si="285">(IF(D105="SELL",E105-F105,IF(D105="BUY",F105-E105)))*C105</f>
        <v>5099.9999999999654</v>
      </c>
      <c r="J105" s="41">
        <f>C105*2</f>
        <v>6000</v>
      </c>
      <c r="K105" s="41">
        <v>0</v>
      </c>
      <c r="L105" s="49">
        <f t="shared" ref="L105" si="286">(J105+I105+K105)/C105</f>
        <v>3.6999999999999886</v>
      </c>
      <c r="M105" s="49">
        <f t="shared" ref="M105" si="287">L105*C105</f>
        <v>11099.999999999965</v>
      </c>
    </row>
    <row r="106" spans="1:13" s="42" customFormat="1" x14ac:dyDescent="0.25">
      <c r="A106" s="54">
        <v>44182</v>
      </c>
      <c r="B106" s="37" t="s">
        <v>69</v>
      </c>
      <c r="C106" s="37">
        <v>3000</v>
      </c>
      <c r="D106" s="37" t="s">
        <v>17</v>
      </c>
      <c r="E106" s="74">
        <v>264</v>
      </c>
      <c r="F106" s="74">
        <v>262.5</v>
      </c>
      <c r="G106" s="41">
        <v>0</v>
      </c>
      <c r="H106" s="74">
        <v>0</v>
      </c>
      <c r="I106" s="49">
        <f t="shared" ref="I106" si="288">(IF(D106="SELL",E106-F106,IF(D106="BUY",F106-E106)))*C106</f>
        <v>-4500</v>
      </c>
      <c r="J106" s="41">
        <v>0</v>
      </c>
      <c r="K106" s="41">
        <v>0</v>
      </c>
      <c r="L106" s="49">
        <f t="shared" ref="L106" si="289">(J106+I106+K106)/C106</f>
        <v>-1.5</v>
      </c>
      <c r="M106" s="49">
        <f t="shared" ref="M106" si="290">L106*C106</f>
        <v>-4500</v>
      </c>
    </row>
    <row r="107" spans="1:13" s="42" customFormat="1" x14ac:dyDescent="0.25">
      <c r="A107" s="54">
        <v>44182</v>
      </c>
      <c r="B107" s="37" t="s">
        <v>136</v>
      </c>
      <c r="C107" s="37">
        <v>1800</v>
      </c>
      <c r="D107" s="37" t="s">
        <v>17</v>
      </c>
      <c r="E107" s="74">
        <v>400</v>
      </c>
      <c r="F107" s="74">
        <v>397.5</v>
      </c>
      <c r="G107" s="41">
        <v>0</v>
      </c>
      <c r="H107" s="74">
        <v>0</v>
      </c>
      <c r="I107" s="49">
        <f t="shared" ref="I107" si="291">(IF(D107="SELL",E107-F107,IF(D107="BUY",F107-E107)))*C107</f>
        <v>-4500</v>
      </c>
      <c r="J107" s="41">
        <v>0</v>
      </c>
      <c r="K107" s="41">
        <v>0</v>
      </c>
      <c r="L107" s="49">
        <f t="shared" ref="L107" si="292">(J107+I107+K107)/C107</f>
        <v>-2.5</v>
      </c>
      <c r="M107" s="49">
        <f t="shared" ref="M107" si="293">L107*C107</f>
        <v>-4500</v>
      </c>
    </row>
    <row r="108" spans="1:13" s="42" customFormat="1" x14ac:dyDescent="0.25">
      <c r="A108" s="54">
        <v>44181</v>
      </c>
      <c r="B108" s="37" t="s">
        <v>335</v>
      </c>
      <c r="C108" s="37">
        <v>2000</v>
      </c>
      <c r="D108" s="37" t="s">
        <v>20</v>
      </c>
      <c r="E108" s="74">
        <v>374</v>
      </c>
      <c r="F108" s="74">
        <v>372</v>
      </c>
      <c r="G108" s="41">
        <v>0</v>
      </c>
      <c r="H108" s="74">
        <v>0</v>
      </c>
      <c r="I108" s="49">
        <f t="shared" ref="I108" si="294">(IF(D108="SELL",E108-F108,IF(D108="BUY",F108-E108)))*C108</f>
        <v>4000</v>
      </c>
      <c r="J108" s="41">
        <v>0</v>
      </c>
      <c r="K108" s="41">
        <v>0</v>
      </c>
      <c r="L108" s="49">
        <f t="shared" ref="L108" si="295">(J108+I108+K108)/C108</f>
        <v>2</v>
      </c>
      <c r="M108" s="49">
        <f t="shared" ref="M108" si="296">L108*C108</f>
        <v>4000</v>
      </c>
    </row>
    <row r="109" spans="1:13" s="42" customFormat="1" x14ac:dyDescent="0.25">
      <c r="A109" s="54">
        <v>44181</v>
      </c>
      <c r="B109" s="37" t="s">
        <v>107</v>
      </c>
      <c r="C109" s="37">
        <v>1500</v>
      </c>
      <c r="D109" s="37" t="s">
        <v>20</v>
      </c>
      <c r="E109" s="74">
        <v>500</v>
      </c>
      <c r="F109" s="74">
        <v>497.5</v>
      </c>
      <c r="G109" s="41">
        <v>0</v>
      </c>
      <c r="H109" s="74">
        <v>0</v>
      </c>
      <c r="I109" s="49">
        <f t="shared" ref="I109" si="297">(IF(D109="SELL",E109-F109,IF(D109="BUY",F109-E109)))*C109</f>
        <v>3750</v>
      </c>
      <c r="J109" s="41">
        <v>0</v>
      </c>
      <c r="K109" s="41">
        <v>0</v>
      </c>
      <c r="L109" s="49">
        <f t="shared" ref="L109" si="298">(J109+I109+K109)/C109</f>
        <v>2.5</v>
      </c>
      <c r="M109" s="49">
        <f t="shared" ref="M109" si="299">L109*C109</f>
        <v>3750</v>
      </c>
    </row>
    <row r="110" spans="1:13" s="42" customFormat="1" x14ac:dyDescent="0.25">
      <c r="A110" s="54">
        <v>44180</v>
      </c>
      <c r="B110" s="37" t="s">
        <v>561</v>
      </c>
      <c r="C110" s="37">
        <v>3000</v>
      </c>
      <c r="D110" s="37" t="s">
        <v>17</v>
      </c>
      <c r="E110" s="74">
        <v>336.5</v>
      </c>
      <c r="F110" s="74">
        <v>337.5</v>
      </c>
      <c r="G110" s="41">
        <v>0</v>
      </c>
      <c r="H110" s="74">
        <v>0</v>
      </c>
      <c r="I110" s="49">
        <f t="shared" ref="I110" si="300">(IF(D110="SELL",E110-F110,IF(D110="BUY",F110-E110)))*C110</f>
        <v>3000</v>
      </c>
      <c r="J110" s="41">
        <v>0</v>
      </c>
      <c r="K110" s="41">
        <v>0</v>
      </c>
      <c r="L110" s="49">
        <f t="shared" ref="L110" si="301">(J110+I110+K110)/C110</f>
        <v>1</v>
      </c>
      <c r="M110" s="49">
        <f t="shared" ref="M110" si="302">L110*C110</f>
        <v>3000</v>
      </c>
    </row>
    <row r="111" spans="1:13" s="42" customFormat="1" x14ac:dyDescent="0.25">
      <c r="A111" s="54">
        <v>44180</v>
      </c>
      <c r="B111" s="37" t="s">
        <v>75</v>
      </c>
      <c r="C111" s="37">
        <v>1200</v>
      </c>
      <c r="D111" s="37" t="s">
        <v>17</v>
      </c>
      <c r="E111" s="74">
        <v>913</v>
      </c>
      <c r="F111" s="74">
        <v>917</v>
      </c>
      <c r="G111" s="41">
        <v>925</v>
      </c>
      <c r="H111" s="74">
        <v>0</v>
      </c>
      <c r="I111" s="49">
        <f t="shared" ref="I111" si="303">(IF(D111="SELL",E111-F111,IF(D111="BUY",F111-E111)))*C111</f>
        <v>4800</v>
      </c>
      <c r="J111" s="41">
        <f>C111*8</f>
        <v>9600</v>
      </c>
      <c r="K111" s="41">
        <v>0</v>
      </c>
      <c r="L111" s="49">
        <f t="shared" ref="L111" si="304">(J111+I111+K111)/C111</f>
        <v>12</v>
      </c>
      <c r="M111" s="49">
        <f t="shared" ref="M111" si="305">L111*C111</f>
        <v>14400</v>
      </c>
    </row>
    <row r="112" spans="1:13" s="42" customFormat="1" x14ac:dyDescent="0.25">
      <c r="A112" s="54">
        <v>44179</v>
      </c>
      <c r="B112" s="37" t="s">
        <v>586</v>
      </c>
      <c r="C112" s="37">
        <v>1800</v>
      </c>
      <c r="D112" s="37" t="s">
        <v>20</v>
      </c>
      <c r="E112" s="74">
        <v>423</v>
      </c>
      <c r="F112" s="74">
        <v>425.5</v>
      </c>
      <c r="G112" s="41">
        <v>0</v>
      </c>
      <c r="H112" s="74">
        <v>0</v>
      </c>
      <c r="I112" s="49">
        <f t="shared" ref="I112" si="306">(IF(D112="SELL",E112-F112,IF(D112="BUY",F112-E112)))*C112</f>
        <v>-4500</v>
      </c>
      <c r="J112" s="41">
        <v>0</v>
      </c>
      <c r="K112" s="41">
        <v>0</v>
      </c>
      <c r="L112" s="49">
        <f t="shared" ref="L112" si="307">(J112+I112+K112)/C112</f>
        <v>-2.5</v>
      </c>
      <c r="M112" s="49">
        <f t="shared" ref="M112" si="308">L112*C112</f>
        <v>-4500</v>
      </c>
    </row>
    <row r="113" spans="1:13" s="42" customFormat="1" x14ac:dyDescent="0.25">
      <c r="A113" s="54">
        <v>44179</v>
      </c>
      <c r="B113" s="37" t="s">
        <v>81</v>
      </c>
      <c r="C113" s="37">
        <v>3100</v>
      </c>
      <c r="D113" s="37" t="s">
        <v>20</v>
      </c>
      <c r="E113" s="74">
        <v>195</v>
      </c>
      <c r="F113" s="74">
        <v>194</v>
      </c>
      <c r="G113" s="41">
        <v>0</v>
      </c>
      <c r="H113" s="74">
        <v>0</v>
      </c>
      <c r="I113" s="49">
        <f t="shared" ref="I113" si="309">(IF(D113="SELL",E113-F113,IF(D113="BUY",F113-E113)))*C113</f>
        <v>3100</v>
      </c>
      <c r="J113" s="41">
        <v>0</v>
      </c>
      <c r="K113" s="41">
        <v>0</v>
      </c>
      <c r="L113" s="49">
        <f t="shared" ref="L113" si="310">(J113+I113+K113)/C113</f>
        <v>1</v>
      </c>
      <c r="M113" s="49">
        <f t="shared" ref="M113" si="311">L113*C113</f>
        <v>3100</v>
      </c>
    </row>
    <row r="114" spans="1:13" s="42" customFormat="1" x14ac:dyDescent="0.25">
      <c r="A114" s="54">
        <v>44176</v>
      </c>
      <c r="B114" s="37" t="s">
        <v>463</v>
      </c>
      <c r="C114" s="37">
        <v>300</v>
      </c>
      <c r="D114" s="37" t="s">
        <v>17</v>
      </c>
      <c r="E114" s="74">
        <v>2525</v>
      </c>
      <c r="F114" s="74">
        <v>2533.4</v>
      </c>
      <c r="G114" s="41">
        <v>0</v>
      </c>
      <c r="H114" s="74">
        <v>0</v>
      </c>
      <c r="I114" s="49">
        <f t="shared" ref="I114" si="312">(IF(D114="SELL",E114-F114,IF(D114="BUY",F114-E114)))*C114</f>
        <v>2520.0000000000273</v>
      </c>
      <c r="J114" s="41">
        <v>0</v>
      </c>
      <c r="K114" s="41">
        <v>0</v>
      </c>
      <c r="L114" s="49">
        <f t="shared" ref="L114" si="313">(J114+I114+K114)/C114</f>
        <v>8.4000000000000909</v>
      </c>
      <c r="M114" s="49">
        <f t="shared" ref="M114" si="314">L114*C114</f>
        <v>2520.0000000000273</v>
      </c>
    </row>
    <row r="115" spans="1:13" s="42" customFormat="1" x14ac:dyDescent="0.25">
      <c r="A115" s="54">
        <v>44176</v>
      </c>
      <c r="B115" s="37" t="s">
        <v>76</v>
      </c>
      <c r="C115" s="37">
        <v>950</v>
      </c>
      <c r="D115" s="37" t="s">
        <v>17</v>
      </c>
      <c r="E115" s="74">
        <v>909.7</v>
      </c>
      <c r="F115" s="74">
        <v>913</v>
      </c>
      <c r="G115" s="41">
        <v>0</v>
      </c>
      <c r="H115" s="74">
        <v>0</v>
      </c>
      <c r="I115" s="49">
        <f t="shared" ref="I115" si="315">(IF(D115="SELL",E115-F115,IF(D115="BUY",F115-E115)))*C115</f>
        <v>3134.9999999999568</v>
      </c>
      <c r="J115" s="41">
        <v>0</v>
      </c>
      <c r="K115" s="41">
        <v>0</v>
      </c>
      <c r="L115" s="49">
        <f t="shared" ref="L115" si="316">(J115+I115+K115)/C115</f>
        <v>3.2999999999999545</v>
      </c>
      <c r="M115" s="49">
        <f t="shared" ref="M115" si="317">L115*C115</f>
        <v>3134.9999999999568</v>
      </c>
    </row>
    <row r="116" spans="1:13" s="42" customFormat="1" x14ac:dyDescent="0.25">
      <c r="A116" s="54">
        <v>44176</v>
      </c>
      <c r="B116" s="37" t="s">
        <v>107</v>
      </c>
      <c r="C116" s="37">
        <v>1500</v>
      </c>
      <c r="D116" s="37" t="s">
        <v>20</v>
      </c>
      <c r="E116" s="74">
        <v>472.5</v>
      </c>
      <c r="F116" s="74">
        <v>475.5</v>
      </c>
      <c r="G116" s="41">
        <v>0</v>
      </c>
      <c r="H116" s="74">
        <v>0</v>
      </c>
      <c r="I116" s="49">
        <f t="shared" ref="I116" si="318">(IF(D116="SELL",E116-F116,IF(D116="BUY",F116-E116)))*C116</f>
        <v>-4500</v>
      </c>
      <c r="J116" s="41">
        <v>0</v>
      </c>
      <c r="K116" s="41">
        <v>0</v>
      </c>
      <c r="L116" s="49">
        <f t="shared" ref="L116" si="319">(J116+I116+K116)/C116</f>
        <v>-3</v>
      </c>
      <c r="M116" s="49">
        <f t="shared" ref="M116" si="320">L116*C116</f>
        <v>-4500</v>
      </c>
    </row>
    <row r="117" spans="1:13" s="42" customFormat="1" x14ac:dyDescent="0.25">
      <c r="A117" s="54">
        <v>44175</v>
      </c>
      <c r="B117" s="37" t="s">
        <v>587</v>
      </c>
      <c r="C117" s="37">
        <v>1100</v>
      </c>
      <c r="D117" s="37" t="s">
        <v>17</v>
      </c>
      <c r="E117" s="74">
        <v>651</v>
      </c>
      <c r="F117" s="74">
        <v>655</v>
      </c>
      <c r="G117" s="41">
        <v>662</v>
      </c>
      <c r="H117" s="74">
        <v>0</v>
      </c>
      <c r="I117" s="49">
        <f t="shared" ref="I117" si="321">(IF(D117="SELL",E117-F117,IF(D117="BUY",F117-E117)))*C117</f>
        <v>4400</v>
      </c>
      <c r="J117" s="41">
        <f>C117*7</f>
        <v>7700</v>
      </c>
      <c r="K117" s="41">
        <v>0</v>
      </c>
      <c r="L117" s="49">
        <f t="shared" ref="L117" si="322">(J117+I117+K117)/C117</f>
        <v>11</v>
      </c>
      <c r="M117" s="49">
        <f t="shared" ref="M117" si="323">L117*C117</f>
        <v>12100</v>
      </c>
    </row>
    <row r="118" spans="1:13" s="42" customFormat="1" x14ac:dyDescent="0.25">
      <c r="A118" s="54">
        <v>44175</v>
      </c>
      <c r="B118" s="37" t="s">
        <v>341</v>
      </c>
      <c r="C118" s="37">
        <v>1375</v>
      </c>
      <c r="D118" s="37" t="s">
        <v>17</v>
      </c>
      <c r="E118" s="74">
        <v>510</v>
      </c>
      <c r="F118" s="74">
        <v>507</v>
      </c>
      <c r="G118" s="41">
        <v>0</v>
      </c>
      <c r="H118" s="74">
        <v>0</v>
      </c>
      <c r="I118" s="49">
        <f t="shared" ref="I118" si="324">(IF(D118="SELL",E118-F118,IF(D118="BUY",F118-E118)))*C118</f>
        <v>-4125</v>
      </c>
      <c r="J118" s="41">
        <v>0</v>
      </c>
      <c r="K118" s="41">
        <v>0</v>
      </c>
      <c r="L118" s="49">
        <f t="shared" ref="L118" si="325">(J118+I118+K118)/C118</f>
        <v>-3</v>
      </c>
      <c r="M118" s="49">
        <f t="shared" ref="M118" si="326">L118*C118</f>
        <v>-4125</v>
      </c>
    </row>
    <row r="119" spans="1:13" s="42" customFormat="1" x14ac:dyDescent="0.25">
      <c r="A119" s="54">
        <v>44174</v>
      </c>
      <c r="B119" s="37" t="s">
        <v>595</v>
      </c>
      <c r="C119" s="37">
        <v>1800</v>
      </c>
      <c r="D119" s="37" t="s">
        <v>17</v>
      </c>
      <c r="E119" s="74">
        <v>404</v>
      </c>
      <c r="F119" s="74">
        <v>406</v>
      </c>
      <c r="G119" s="41">
        <v>0</v>
      </c>
      <c r="H119" s="74">
        <v>0</v>
      </c>
      <c r="I119" s="49">
        <f t="shared" ref="I119" si="327">(IF(D119="SELL",E119-F119,IF(D119="BUY",F119-E119)))*C119</f>
        <v>3600</v>
      </c>
      <c r="J119" s="41">
        <v>0</v>
      </c>
      <c r="K119" s="41">
        <v>0</v>
      </c>
      <c r="L119" s="49">
        <f t="shared" ref="L119" si="328">(J119+I119+K119)/C119</f>
        <v>2</v>
      </c>
      <c r="M119" s="49">
        <f t="shared" ref="M119" si="329">L119*C119</f>
        <v>3600</v>
      </c>
    </row>
    <row r="120" spans="1:13" s="42" customFormat="1" x14ac:dyDescent="0.25">
      <c r="A120" s="54">
        <v>44173</v>
      </c>
      <c r="B120" s="37" t="s">
        <v>93</v>
      </c>
      <c r="C120" s="37">
        <v>6000</v>
      </c>
      <c r="D120" s="37" t="s">
        <v>17</v>
      </c>
      <c r="E120" s="74">
        <v>128</v>
      </c>
      <c r="F120" s="74">
        <v>129</v>
      </c>
      <c r="G120" s="41">
        <v>0</v>
      </c>
      <c r="H120" s="74">
        <v>0</v>
      </c>
      <c r="I120" s="49">
        <f t="shared" ref="I120" si="330">(IF(D120="SELL",E120-F120,IF(D120="BUY",F120-E120)))*C120</f>
        <v>6000</v>
      </c>
      <c r="J120" s="41">
        <v>0</v>
      </c>
      <c r="K120" s="41">
        <v>0</v>
      </c>
      <c r="L120" s="49">
        <f t="shared" ref="L120" si="331">(J120+I120+K120)/C120</f>
        <v>1</v>
      </c>
      <c r="M120" s="49">
        <f t="shared" ref="M120" si="332">L120*C120</f>
        <v>6000</v>
      </c>
    </row>
    <row r="121" spans="1:13" s="42" customFormat="1" x14ac:dyDescent="0.25">
      <c r="A121" s="54">
        <v>44173</v>
      </c>
      <c r="B121" s="37" t="s">
        <v>172</v>
      </c>
      <c r="C121" s="37">
        <v>3200</v>
      </c>
      <c r="D121" s="37" t="s">
        <v>17</v>
      </c>
      <c r="E121" s="74">
        <v>358.8</v>
      </c>
      <c r="F121" s="74">
        <v>360</v>
      </c>
      <c r="G121" s="41">
        <v>0</v>
      </c>
      <c r="H121" s="74">
        <v>0</v>
      </c>
      <c r="I121" s="49">
        <f t="shared" ref="I121" si="333">(IF(D121="SELL",E121-F121,IF(D121="BUY",F121-E121)))*C121</f>
        <v>3839.9999999999636</v>
      </c>
      <c r="J121" s="41">
        <v>0</v>
      </c>
      <c r="K121" s="41">
        <v>0</v>
      </c>
      <c r="L121" s="49">
        <f t="shared" ref="L121" si="334">(J121+I121+K121)/C121</f>
        <v>1.1999999999999886</v>
      </c>
      <c r="M121" s="49">
        <f t="shared" ref="M121" si="335">L121*C121</f>
        <v>3839.9999999999636</v>
      </c>
    </row>
    <row r="122" spans="1:13" s="42" customFormat="1" x14ac:dyDescent="0.25">
      <c r="A122" s="54">
        <v>44172</v>
      </c>
      <c r="B122" s="37" t="s">
        <v>172</v>
      </c>
      <c r="C122" s="37">
        <v>3200</v>
      </c>
      <c r="D122" s="37" t="s">
        <v>17</v>
      </c>
      <c r="E122" s="74">
        <v>356</v>
      </c>
      <c r="F122" s="74">
        <v>356.9</v>
      </c>
      <c r="G122" s="41">
        <v>0</v>
      </c>
      <c r="H122" s="74">
        <v>0</v>
      </c>
      <c r="I122" s="49">
        <f t="shared" ref="I122" si="336">(IF(D122="SELL",E122-F122,IF(D122="BUY",F122-E122)))*C122</f>
        <v>2879.9999999999272</v>
      </c>
      <c r="J122" s="41">
        <v>0</v>
      </c>
      <c r="K122" s="41">
        <v>0</v>
      </c>
      <c r="L122" s="49">
        <f t="shared" ref="L122" si="337">(J122+I122+K122)/C122</f>
        <v>0.89999999999997726</v>
      </c>
      <c r="M122" s="49">
        <f t="shared" ref="M122" si="338">L122*C122</f>
        <v>2879.9999999999272</v>
      </c>
    </row>
    <row r="123" spans="1:13" s="42" customFormat="1" x14ac:dyDescent="0.25">
      <c r="A123" s="54">
        <v>44172</v>
      </c>
      <c r="B123" s="37" t="s">
        <v>594</v>
      </c>
      <c r="C123" s="37">
        <v>3600</v>
      </c>
      <c r="D123" s="37" t="s">
        <v>17</v>
      </c>
      <c r="E123" s="74">
        <v>190</v>
      </c>
      <c r="F123" s="74">
        <v>189</v>
      </c>
      <c r="G123" s="41">
        <v>0</v>
      </c>
      <c r="H123" s="74">
        <v>0</v>
      </c>
      <c r="I123" s="49">
        <f t="shared" ref="I123" si="339">(IF(D123="SELL",E123-F123,IF(D123="BUY",F123-E123)))*C123</f>
        <v>-3600</v>
      </c>
      <c r="J123" s="41">
        <v>0</v>
      </c>
      <c r="K123" s="41">
        <v>0</v>
      </c>
      <c r="L123" s="49">
        <f t="shared" ref="L123" si="340">(J123+I123+K123)/C123</f>
        <v>-1</v>
      </c>
      <c r="M123" s="49">
        <f t="shared" ref="M123" si="341">L123*C123</f>
        <v>-3600</v>
      </c>
    </row>
    <row r="124" spans="1:13" s="42" customFormat="1" x14ac:dyDescent="0.25">
      <c r="A124" s="54">
        <v>44169</v>
      </c>
      <c r="B124" s="37" t="s">
        <v>184</v>
      </c>
      <c r="C124" s="37">
        <v>300</v>
      </c>
      <c r="D124" s="37" t="s">
        <v>17</v>
      </c>
      <c r="E124" s="74">
        <v>2720</v>
      </c>
      <c r="F124" s="74">
        <v>2730</v>
      </c>
      <c r="G124" s="41">
        <v>2750</v>
      </c>
      <c r="H124" s="74">
        <v>0</v>
      </c>
      <c r="I124" s="49">
        <f t="shared" ref="I124" si="342">(IF(D124="SELL",E124-F124,IF(D124="BUY",F124-E124)))*C124</f>
        <v>3000</v>
      </c>
      <c r="J124" s="41">
        <f>C124*20</f>
        <v>6000</v>
      </c>
      <c r="K124" s="41">
        <v>0</v>
      </c>
      <c r="L124" s="49">
        <f t="shared" ref="L124" si="343">(J124+I124+K124)/C124</f>
        <v>30</v>
      </c>
      <c r="M124" s="49">
        <f t="shared" ref="M124" si="344">L124*C124</f>
        <v>9000</v>
      </c>
    </row>
    <row r="125" spans="1:13" s="42" customFormat="1" x14ac:dyDescent="0.25">
      <c r="A125" s="54">
        <v>44169</v>
      </c>
      <c r="B125" s="37" t="s">
        <v>172</v>
      </c>
      <c r="C125" s="37">
        <v>3200</v>
      </c>
      <c r="D125" s="37" t="s">
        <v>17</v>
      </c>
      <c r="E125" s="74">
        <v>260.5</v>
      </c>
      <c r="F125" s="74">
        <v>259</v>
      </c>
      <c r="G125" s="41">
        <v>0</v>
      </c>
      <c r="H125" s="74">
        <v>0</v>
      </c>
      <c r="I125" s="49">
        <f t="shared" ref="I125" si="345">(IF(D125="SELL",E125-F125,IF(D125="BUY",F125-E125)))*C125</f>
        <v>-4800</v>
      </c>
      <c r="J125" s="41">
        <v>0</v>
      </c>
      <c r="K125" s="41">
        <v>0</v>
      </c>
      <c r="L125" s="49">
        <f t="shared" ref="L125" si="346">(J125+I125+K125)/C125</f>
        <v>-1.5</v>
      </c>
      <c r="M125" s="49">
        <f t="shared" ref="M125" si="347">L125*C125</f>
        <v>-4800</v>
      </c>
    </row>
    <row r="126" spans="1:13" s="42" customFormat="1" x14ac:dyDescent="0.25">
      <c r="A126" s="54">
        <v>44168</v>
      </c>
      <c r="B126" s="37" t="s">
        <v>69</v>
      </c>
      <c r="C126" s="37">
        <v>3000</v>
      </c>
      <c r="D126" s="37" t="s">
        <v>17</v>
      </c>
      <c r="E126" s="74">
        <v>253</v>
      </c>
      <c r="F126" s="74">
        <v>254</v>
      </c>
      <c r="G126" s="41">
        <v>256</v>
      </c>
      <c r="H126" s="74">
        <v>0</v>
      </c>
      <c r="I126" s="49">
        <f t="shared" ref="I126" si="348">(IF(D126="SELL",E126-F126,IF(D126="BUY",F126-E126)))*C126</f>
        <v>3000</v>
      </c>
      <c r="J126" s="41">
        <f>C126*2</f>
        <v>6000</v>
      </c>
      <c r="K126" s="41">
        <v>0</v>
      </c>
      <c r="L126" s="49">
        <f t="shared" ref="L126" si="349">(J126+I126+K126)/C126</f>
        <v>3</v>
      </c>
      <c r="M126" s="49">
        <f t="shared" ref="M126" si="350">L126*C126</f>
        <v>9000</v>
      </c>
    </row>
    <row r="127" spans="1:13" s="42" customFormat="1" x14ac:dyDescent="0.25">
      <c r="A127" s="54">
        <v>44168</v>
      </c>
      <c r="B127" s="37" t="s">
        <v>157</v>
      </c>
      <c r="C127" s="37">
        <v>650</v>
      </c>
      <c r="D127" s="37" t="s">
        <v>17</v>
      </c>
      <c r="E127" s="74">
        <v>898.5</v>
      </c>
      <c r="F127" s="74">
        <v>901</v>
      </c>
      <c r="G127" s="41">
        <v>904</v>
      </c>
      <c r="H127" s="74">
        <v>0</v>
      </c>
      <c r="I127" s="49">
        <f t="shared" ref="I127" si="351">(IF(D127="SELL",E127-F127,IF(D127="BUY",F127-E127)))*C127</f>
        <v>1625</v>
      </c>
      <c r="J127" s="41">
        <f>C127*3</f>
        <v>1950</v>
      </c>
      <c r="K127" s="41">
        <v>0</v>
      </c>
      <c r="L127" s="49">
        <f t="shared" ref="L127" si="352">(J127+I127+K127)/C127</f>
        <v>5.5</v>
      </c>
      <c r="M127" s="49">
        <f t="shared" ref="M127" si="353">L127*C127</f>
        <v>3575</v>
      </c>
    </row>
    <row r="128" spans="1:13" s="42" customFormat="1" x14ac:dyDescent="0.25">
      <c r="A128" s="54">
        <v>44167</v>
      </c>
      <c r="B128" s="37" t="s">
        <v>591</v>
      </c>
      <c r="C128" s="37">
        <v>500</v>
      </c>
      <c r="D128" s="37" t="s">
        <v>20</v>
      </c>
      <c r="E128" s="74">
        <v>2403</v>
      </c>
      <c r="F128" s="74">
        <v>2394</v>
      </c>
      <c r="G128" s="41">
        <v>0</v>
      </c>
      <c r="H128" s="74">
        <v>0</v>
      </c>
      <c r="I128" s="49">
        <f t="shared" ref="I128" si="354">(IF(D128="SELL",E128-F128,IF(D128="BUY",F128-E128)))*C128</f>
        <v>4500</v>
      </c>
      <c r="J128" s="41">
        <v>0</v>
      </c>
      <c r="K128" s="41">
        <v>0</v>
      </c>
      <c r="L128" s="49">
        <f t="shared" ref="L128" si="355">(J128+I128+K128)/C128</f>
        <v>9</v>
      </c>
      <c r="M128" s="49">
        <f t="shared" ref="M128" si="356">L128*C128</f>
        <v>4500</v>
      </c>
    </row>
    <row r="129" spans="1:13" s="42" customFormat="1" x14ac:dyDescent="0.25">
      <c r="A129" s="54">
        <v>44167</v>
      </c>
      <c r="B129" s="37" t="s">
        <v>28</v>
      </c>
      <c r="C129" s="37">
        <v>3000</v>
      </c>
      <c r="D129" s="37" t="s">
        <v>20</v>
      </c>
      <c r="E129" s="74">
        <v>250</v>
      </c>
      <c r="F129" s="74">
        <v>248.5</v>
      </c>
      <c r="G129" s="41">
        <v>0</v>
      </c>
      <c r="H129" s="74">
        <v>0</v>
      </c>
      <c r="I129" s="49">
        <f t="shared" ref="I129" si="357">(IF(D129="SELL",E129-F129,IF(D129="BUY",F129-E129)))*C129</f>
        <v>4500</v>
      </c>
      <c r="J129" s="41">
        <v>0</v>
      </c>
      <c r="K129" s="41">
        <v>0</v>
      </c>
      <c r="L129" s="49">
        <f t="shared" ref="L129" si="358">(J129+I129+K129)/C129</f>
        <v>1.5</v>
      </c>
      <c r="M129" s="49">
        <f t="shared" ref="M129" si="359">L129*C129</f>
        <v>4500</v>
      </c>
    </row>
    <row r="130" spans="1:13" s="42" customFormat="1" x14ac:dyDescent="0.25">
      <c r="A130" s="54">
        <v>44166</v>
      </c>
      <c r="B130" s="37" t="s">
        <v>531</v>
      </c>
      <c r="C130" s="37">
        <v>5000</v>
      </c>
      <c r="D130" s="37" t="s">
        <v>17</v>
      </c>
      <c r="E130" s="74">
        <v>252</v>
      </c>
      <c r="F130" s="74">
        <v>253</v>
      </c>
      <c r="G130" s="41">
        <v>255</v>
      </c>
      <c r="H130" s="74">
        <v>0</v>
      </c>
      <c r="I130" s="49">
        <f t="shared" ref="I130" si="360">(IF(D130="SELL",E130-F130,IF(D130="BUY",F130-E130)))*C130</f>
        <v>5000</v>
      </c>
      <c r="J130" s="41">
        <f>C130*2</f>
        <v>10000</v>
      </c>
      <c r="K130" s="41">
        <v>0</v>
      </c>
      <c r="L130" s="49">
        <f t="shared" ref="L130" si="361">(J130+I130+K130)/C130</f>
        <v>3</v>
      </c>
      <c r="M130" s="49">
        <f t="shared" ref="M130" si="362">L130*C130</f>
        <v>15000</v>
      </c>
    </row>
    <row r="131" spans="1:13" s="42" customFormat="1" x14ac:dyDescent="0.25">
      <c r="A131" s="54">
        <v>44166</v>
      </c>
      <c r="B131" s="37" t="s">
        <v>108</v>
      </c>
      <c r="C131" s="37">
        <v>700</v>
      </c>
      <c r="D131" s="37" t="s">
        <v>17</v>
      </c>
      <c r="E131" s="74">
        <v>832.5</v>
      </c>
      <c r="F131" s="74">
        <v>835.5</v>
      </c>
      <c r="G131" s="41">
        <v>839.2</v>
      </c>
      <c r="H131" s="74">
        <v>0</v>
      </c>
      <c r="I131" s="49">
        <f t="shared" ref="I131" si="363">(IF(D131="SELL",E131-F131,IF(D131="BUY",F131-E131)))*C131</f>
        <v>2100</v>
      </c>
      <c r="J131" s="41">
        <f>C131*3.7</f>
        <v>2590</v>
      </c>
      <c r="K131" s="41">
        <v>0</v>
      </c>
      <c r="L131" s="49">
        <f t="shared" ref="L131" si="364">(J131+I131+K131)/C131</f>
        <v>6.7</v>
      </c>
      <c r="M131" s="49">
        <f t="shared" ref="M131" si="365">L131*C131</f>
        <v>4690</v>
      </c>
    </row>
    <row r="132" spans="1:13" s="42" customFormat="1" x14ac:dyDescent="0.25">
      <c r="A132" s="54">
        <v>44166</v>
      </c>
      <c r="B132" s="37" t="s">
        <v>148</v>
      </c>
      <c r="C132" s="37">
        <v>1250</v>
      </c>
      <c r="D132" s="37" t="s">
        <v>20</v>
      </c>
      <c r="E132" s="74">
        <v>507.4</v>
      </c>
      <c r="F132" s="74">
        <v>507</v>
      </c>
      <c r="G132" s="41">
        <v>0</v>
      </c>
      <c r="H132" s="74">
        <v>0</v>
      </c>
      <c r="I132" s="49">
        <f t="shared" ref="I132" si="366">(IF(D132="SELL",E132-F132,IF(D132="BUY",F132-E132)))*C132</f>
        <v>499.99999999997158</v>
      </c>
      <c r="J132" s="41">
        <v>0</v>
      </c>
      <c r="K132" s="41">
        <v>0</v>
      </c>
      <c r="L132" s="49">
        <f t="shared" ref="L132" si="367">(J132+I132+K132)/C132</f>
        <v>0.39999999999997726</v>
      </c>
      <c r="M132" s="49">
        <f t="shared" ref="M132" si="368">L132*C132</f>
        <v>499.99999999997158</v>
      </c>
    </row>
    <row r="133" spans="1:13" s="42" customFormat="1" x14ac:dyDescent="0.25">
      <c r="A133" s="54">
        <v>44162</v>
      </c>
      <c r="B133" s="37" t="s">
        <v>562</v>
      </c>
      <c r="C133" s="37">
        <v>2500</v>
      </c>
      <c r="D133" s="37" t="s">
        <v>17</v>
      </c>
      <c r="E133" s="74">
        <v>370</v>
      </c>
      <c r="F133" s="74">
        <v>371.5</v>
      </c>
      <c r="G133" s="41">
        <v>0</v>
      </c>
      <c r="H133" s="74">
        <v>0</v>
      </c>
      <c r="I133" s="49">
        <f t="shared" ref="I133" si="369">(IF(D133="SELL",E133-F133,IF(D133="BUY",F133-E133)))*C133</f>
        <v>3750</v>
      </c>
      <c r="J133" s="41">
        <v>0</v>
      </c>
      <c r="K133" s="41">
        <v>0</v>
      </c>
      <c r="L133" s="49">
        <f t="shared" ref="L133" si="370">(J133+I133+K133)/C133</f>
        <v>1.5</v>
      </c>
      <c r="M133" s="49">
        <f t="shared" ref="M133" si="371">L133*C133</f>
        <v>3750</v>
      </c>
    </row>
    <row r="134" spans="1:13" s="42" customFormat="1" x14ac:dyDescent="0.25">
      <c r="A134" s="54">
        <v>44162</v>
      </c>
      <c r="B134" s="37" t="s">
        <v>122</v>
      </c>
      <c r="C134" s="37">
        <v>600</v>
      </c>
      <c r="D134" s="37" t="s">
        <v>17</v>
      </c>
      <c r="E134" s="74">
        <v>1124</v>
      </c>
      <c r="F134" s="74">
        <v>1118</v>
      </c>
      <c r="G134" s="41">
        <v>0</v>
      </c>
      <c r="H134" s="74">
        <v>0</v>
      </c>
      <c r="I134" s="49">
        <f t="shared" ref="I134" si="372">(IF(D134="SELL",E134-F134,IF(D134="BUY",F134-E134)))*C134</f>
        <v>-3600</v>
      </c>
      <c r="J134" s="41">
        <v>0</v>
      </c>
      <c r="K134" s="41">
        <v>0</v>
      </c>
      <c r="L134" s="49">
        <f t="shared" ref="L134" si="373">(J134+I134+K134)/C134</f>
        <v>-6</v>
      </c>
      <c r="M134" s="49">
        <f t="shared" ref="M134" si="374">L134*C134</f>
        <v>-3600</v>
      </c>
    </row>
    <row r="135" spans="1:13" s="42" customFormat="1" x14ac:dyDescent="0.25">
      <c r="A135" s="54">
        <v>44161</v>
      </c>
      <c r="B135" s="37" t="s">
        <v>194</v>
      </c>
      <c r="C135" s="37">
        <v>550</v>
      </c>
      <c r="D135" s="37" t="s">
        <v>17</v>
      </c>
      <c r="E135" s="74">
        <v>1403</v>
      </c>
      <c r="F135" s="74">
        <v>1414</v>
      </c>
      <c r="G135" s="41">
        <v>0</v>
      </c>
      <c r="H135" s="74">
        <v>0</v>
      </c>
      <c r="I135" s="49">
        <f t="shared" ref="I135" si="375">(IF(D135="SELL",E135-F135,IF(D135="BUY",F135-E135)))*C135</f>
        <v>6050</v>
      </c>
      <c r="J135" s="41">
        <v>0</v>
      </c>
      <c r="K135" s="41">
        <v>0</v>
      </c>
      <c r="L135" s="49">
        <f t="shared" ref="L135" si="376">(J135+I135+K135)/C135</f>
        <v>11</v>
      </c>
      <c r="M135" s="49">
        <f t="shared" ref="M135" si="377">L135*C135</f>
        <v>6050</v>
      </c>
    </row>
    <row r="136" spans="1:13" s="42" customFormat="1" x14ac:dyDescent="0.25">
      <c r="A136" s="54">
        <v>44161</v>
      </c>
      <c r="B136" s="37" t="s">
        <v>168</v>
      </c>
      <c r="C136" s="37">
        <v>300</v>
      </c>
      <c r="D136" s="37" t="s">
        <v>17</v>
      </c>
      <c r="E136" s="74">
        <v>2210</v>
      </c>
      <c r="F136" s="74">
        <v>2225</v>
      </c>
      <c r="G136" s="41">
        <v>0</v>
      </c>
      <c r="H136" s="74">
        <v>0</v>
      </c>
      <c r="I136" s="49">
        <f t="shared" ref="I136" si="378">(IF(D136="SELL",E136-F136,IF(D136="BUY",F136-E136)))*C136</f>
        <v>4500</v>
      </c>
      <c r="J136" s="41">
        <v>0</v>
      </c>
      <c r="K136" s="41">
        <v>0</v>
      </c>
      <c r="L136" s="49">
        <f t="shared" ref="L136" si="379">(J136+I136+K136)/C136</f>
        <v>15</v>
      </c>
      <c r="M136" s="49">
        <f t="shared" ref="M136" si="380">L136*C136</f>
        <v>4500</v>
      </c>
    </row>
    <row r="137" spans="1:13" s="42" customFormat="1" x14ac:dyDescent="0.25">
      <c r="A137" s="54">
        <v>44161</v>
      </c>
      <c r="B137" s="37" t="s">
        <v>136</v>
      </c>
      <c r="C137" s="37">
        <v>1800</v>
      </c>
      <c r="D137" s="37" t="s">
        <v>17</v>
      </c>
      <c r="E137" s="74">
        <v>379</v>
      </c>
      <c r="F137" s="74">
        <v>377</v>
      </c>
      <c r="G137" s="41">
        <v>0</v>
      </c>
      <c r="H137" s="74">
        <v>0</v>
      </c>
      <c r="I137" s="49">
        <f t="shared" ref="I137" si="381">(IF(D137="SELL",E137-F137,IF(D137="BUY",F137-E137)))*C137</f>
        <v>-3600</v>
      </c>
      <c r="J137" s="41">
        <v>0</v>
      </c>
      <c r="K137" s="41">
        <v>0</v>
      </c>
      <c r="L137" s="49">
        <f t="shared" ref="L137" si="382">(J137+I137+K137)/C137</f>
        <v>-2</v>
      </c>
      <c r="M137" s="49">
        <f t="shared" ref="M137" si="383">L137*C137</f>
        <v>-3600</v>
      </c>
    </row>
    <row r="138" spans="1:13" s="42" customFormat="1" x14ac:dyDescent="0.25">
      <c r="A138" s="54">
        <v>44160</v>
      </c>
      <c r="B138" s="37" t="s">
        <v>124</v>
      </c>
      <c r="C138" s="37">
        <v>1150</v>
      </c>
      <c r="D138" s="37" t="s">
        <v>20</v>
      </c>
      <c r="E138" s="74">
        <v>481</v>
      </c>
      <c r="F138" s="74">
        <v>478.1</v>
      </c>
      <c r="G138" s="41">
        <v>470</v>
      </c>
      <c r="H138" s="74">
        <v>0</v>
      </c>
      <c r="I138" s="49">
        <f t="shared" ref="I138" si="384">(IF(D138="SELL",E138-F138,IF(D138="BUY",F138-E138)))*C138</f>
        <v>3334.9999999999736</v>
      </c>
      <c r="J138" s="41">
        <f>C138*8.1</f>
        <v>9315</v>
      </c>
      <c r="K138" s="41">
        <v>0</v>
      </c>
      <c r="L138" s="49">
        <f t="shared" ref="L138" si="385">(J138+I138+K138)/C138</f>
        <v>10.999999999999979</v>
      </c>
      <c r="M138" s="49">
        <f t="shared" ref="M138" si="386">L138*C138</f>
        <v>12649.999999999976</v>
      </c>
    </row>
    <row r="139" spans="1:13" s="42" customFormat="1" x14ac:dyDescent="0.25">
      <c r="A139" s="54">
        <v>44160</v>
      </c>
      <c r="B139" s="37" t="s">
        <v>562</v>
      </c>
      <c r="C139" s="37">
        <v>2500</v>
      </c>
      <c r="D139" s="37" t="s">
        <v>20</v>
      </c>
      <c r="E139" s="74">
        <v>355</v>
      </c>
      <c r="F139" s="74">
        <v>353.5</v>
      </c>
      <c r="G139" s="41">
        <v>0</v>
      </c>
      <c r="H139" s="74">
        <v>0</v>
      </c>
      <c r="I139" s="49">
        <f t="shared" ref="I139" si="387">(IF(D139="SELL",E139-F139,IF(D139="BUY",F139-E139)))*C139</f>
        <v>3750</v>
      </c>
      <c r="J139" s="41">
        <v>0</v>
      </c>
      <c r="K139" s="41">
        <v>0</v>
      </c>
      <c r="L139" s="49">
        <f t="shared" ref="L139" si="388">(J139+I139+K139)/C139</f>
        <v>1.5</v>
      </c>
      <c r="M139" s="49">
        <f t="shared" ref="M139" si="389">L139*C139</f>
        <v>3750</v>
      </c>
    </row>
    <row r="140" spans="1:13" s="42" customFormat="1" x14ac:dyDescent="0.25">
      <c r="A140" s="54">
        <v>44160</v>
      </c>
      <c r="B140" s="37" t="s">
        <v>157</v>
      </c>
      <c r="C140" s="37">
        <v>650</v>
      </c>
      <c r="D140" s="37" t="s">
        <v>17</v>
      </c>
      <c r="E140" s="74">
        <v>861</v>
      </c>
      <c r="F140" s="74">
        <v>866.5</v>
      </c>
      <c r="G140" s="41">
        <v>0</v>
      </c>
      <c r="H140" s="74">
        <v>0</v>
      </c>
      <c r="I140" s="49">
        <f t="shared" ref="I140" si="390">(IF(D140="SELL",E140-F140,IF(D140="BUY",F140-E140)))*C140</f>
        <v>3575</v>
      </c>
      <c r="J140" s="41">
        <v>0</v>
      </c>
      <c r="K140" s="41">
        <v>0</v>
      </c>
      <c r="L140" s="49">
        <f t="shared" ref="L140" si="391">(J140+I140+K140)/C140</f>
        <v>5.5</v>
      </c>
      <c r="M140" s="49">
        <f t="shared" ref="M140" si="392">L140*C140</f>
        <v>3575</v>
      </c>
    </row>
    <row r="141" spans="1:13" s="42" customFormat="1" x14ac:dyDescent="0.25">
      <c r="A141" s="54">
        <v>44159</v>
      </c>
      <c r="B141" s="37" t="s">
        <v>593</v>
      </c>
      <c r="C141" s="37">
        <v>6000</v>
      </c>
      <c r="D141" s="37" t="s">
        <v>17</v>
      </c>
      <c r="E141" s="74">
        <v>163.5</v>
      </c>
      <c r="F141" s="74">
        <v>164</v>
      </c>
      <c r="G141" s="41">
        <v>166</v>
      </c>
      <c r="H141" s="74">
        <v>0</v>
      </c>
      <c r="I141" s="49">
        <f t="shared" ref="I141" si="393">(IF(D141="SELL",E141-F141,IF(D141="BUY",F141-E141)))*C141</f>
        <v>3000</v>
      </c>
      <c r="J141" s="41">
        <f>C141*2</f>
        <v>12000</v>
      </c>
      <c r="K141" s="41">
        <v>0</v>
      </c>
      <c r="L141" s="49">
        <f t="shared" ref="L141" si="394">(J141+I141+K141)/C141</f>
        <v>2.5</v>
      </c>
      <c r="M141" s="49">
        <f t="shared" ref="M141" si="395">L141*C141</f>
        <v>15000</v>
      </c>
    </row>
    <row r="142" spans="1:13" s="42" customFormat="1" x14ac:dyDescent="0.25">
      <c r="A142" s="54">
        <v>44159</v>
      </c>
      <c r="B142" s="37" t="s">
        <v>135</v>
      </c>
      <c r="C142" s="37">
        <v>6200</v>
      </c>
      <c r="D142" s="37" t="s">
        <v>17</v>
      </c>
      <c r="E142" s="74">
        <v>114</v>
      </c>
      <c r="F142" s="74">
        <v>113.45</v>
      </c>
      <c r="G142" s="41">
        <v>0</v>
      </c>
      <c r="H142" s="74">
        <v>0</v>
      </c>
      <c r="I142" s="49">
        <f t="shared" ref="I142" si="396">(IF(D142="SELL",E142-F142,IF(D142="BUY",F142-E142)))*C142</f>
        <v>-3409.9999999999823</v>
      </c>
      <c r="J142" s="41">
        <v>0</v>
      </c>
      <c r="K142" s="41">
        <v>0</v>
      </c>
      <c r="L142" s="49">
        <f t="shared" ref="L142" si="397">(J142+I142+K142)/C142</f>
        <v>-0.54999999999999716</v>
      </c>
      <c r="M142" s="49">
        <f t="shared" ref="M142" si="398">L142*C142</f>
        <v>-3409.9999999999823</v>
      </c>
    </row>
    <row r="143" spans="1:13" s="42" customFormat="1" x14ac:dyDescent="0.25">
      <c r="A143" s="54">
        <v>44159</v>
      </c>
      <c r="B143" s="37" t="s">
        <v>570</v>
      </c>
      <c r="C143" s="37">
        <v>1000</v>
      </c>
      <c r="D143" s="37" t="s">
        <v>17</v>
      </c>
      <c r="E143" s="74">
        <v>710</v>
      </c>
      <c r="F143" s="74">
        <v>707</v>
      </c>
      <c r="G143" s="41">
        <v>0</v>
      </c>
      <c r="H143" s="74">
        <v>0</v>
      </c>
      <c r="I143" s="49">
        <f t="shared" ref="I143" si="399">(IF(D143="SELL",E143-F143,IF(D143="BUY",F143-E143)))*C143</f>
        <v>-3000</v>
      </c>
      <c r="J143" s="41">
        <v>0</v>
      </c>
      <c r="K143" s="41">
        <v>0</v>
      </c>
      <c r="L143" s="49">
        <f t="shared" ref="L143" si="400">(J143+I143+K143)/C143</f>
        <v>-3</v>
      </c>
      <c r="M143" s="49">
        <f t="shared" ref="M143" si="401">L143*C143</f>
        <v>-3000</v>
      </c>
    </row>
    <row r="144" spans="1:13" s="42" customFormat="1" x14ac:dyDescent="0.25">
      <c r="A144" s="54">
        <v>44158</v>
      </c>
      <c r="B144" s="37" t="s">
        <v>172</v>
      </c>
      <c r="C144" s="37">
        <v>3200</v>
      </c>
      <c r="D144" s="37" t="s">
        <v>17</v>
      </c>
      <c r="E144" s="74">
        <v>348.3</v>
      </c>
      <c r="F144" s="74">
        <v>349.8</v>
      </c>
      <c r="G144" s="41">
        <v>353</v>
      </c>
      <c r="H144" s="74">
        <v>0</v>
      </c>
      <c r="I144" s="49">
        <f t="shared" ref="I144" si="402">(IF(D144="SELL",E144-F144,IF(D144="BUY",F144-E144)))*C144</f>
        <v>4800</v>
      </c>
      <c r="J144" s="41">
        <f>C144*3.2</f>
        <v>10240</v>
      </c>
      <c r="K144" s="41">
        <v>0</v>
      </c>
      <c r="L144" s="49">
        <f t="shared" ref="L144" si="403">(J144+I144+K144)/C144</f>
        <v>4.7</v>
      </c>
      <c r="M144" s="49">
        <f t="shared" ref="M144" si="404">L144*C144</f>
        <v>15040</v>
      </c>
    </row>
    <row r="145" spans="1:13" s="42" customFormat="1" x14ac:dyDescent="0.25">
      <c r="A145" s="54">
        <v>44158</v>
      </c>
      <c r="B145" s="37" t="s">
        <v>79</v>
      </c>
      <c r="C145" s="37">
        <v>1500</v>
      </c>
      <c r="D145" s="37" t="s">
        <v>17</v>
      </c>
      <c r="E145" s="74">
        <v>496</v>
      </c>
      <c r="F145" s="74">
        <v>498.5</v>
      </c>
      <c r="G145" s="41">
        <v>0</v>
      </c>
      <c r="H145" s="74">
        <v>0</v>
      </c>
      <c r="I145" s="49">
        <f t="shared" ref="I145" si="405">(IF(D145="SELL",E145-F145,IF(D145="BUY",F145-E145)))*C145</f>
        <v>3750</v>
      </c>
      <c r="J145" s="41">
        <v>0</v>
      </c>
      <c r="K145" s="41">
        <v>0</v>
      </c>
      <c r="L145" s="49">
        <f t="shared" ref="L145" si="406">(J145+I145+K145)/C145</f>
        <v>2.5</v>
      </c>
      <c r="M145" s="49">
        <f t="shared" ref="M145" si="407">L145*C145</f>
        <v>3750</v>
      </c>
    </row>
    <row r="146" spans="1:13" s="42" customFormat="1" x14ac:dyDescent="0.25">
      <c r="A146" s="54">
        <v>44155</v>
      </c>
      <c r="B146" s="37" t="s">
        <v>146</v>
      </c>
      <c r="C146" s="37">
        <v>1851</v>
      </c>
      <c r="D146" s="37" t="s">
        <v>17</v>
      </c>
      <c r="E146" s="74">
        <v>477.2</v>
      </c>
      <c r="F146" s="74">
        <v>480</v>
      </c>
      <c r="G146" s="41">
        <v>485</v>
      </c>
      <c r="H146" s="74">
        <v>0</v>
      </c>
      <c r="I146" s="49">
        <f t="shared" ref="I146" si="408">(IF(D146="SELL",E146-F146,IF(D146="BUY",F146-E146)))*C146</f>
        <v>5182.8000000000211</v>
      </c>
      <c r="J146" s="41">
        <f>C146*5</f>
        <v>9255</v>
      </c>
      <c r="K146" s="41">
        <v>0</v>
      </c>
      <c r="L146" s="49">
        <f t="shared" ref="L146" si="409">(J146+I146+K146)/C146</f>
        <v>7.8000000000000114</v>
      </c>
      <c r="M146" s="49">
        <f t="shared" ref="M146" si="410">L146*C146</f>
        <v>14437.800000000021</v>
      </c>
    </row>
    <row r="147" spans="1:13" s="42" customFormat="1" x14ac:dyDescent="0.25">
      <c r="A147" s="54">
        <v>44155</v>
      </c>
      <c r="B147" s="37" t="s">
        <v>161</v>
      </c>
      <c r="C147" s="37">
        <v>2000</v>
      </c>
      <c r="D147" s="37" t="s">
        <v>17</v>
      </c>
      <c r="E147" s="74">
        <v>390.5</v>
      </c>
      <c r="F147" s="74">
        <v>393</v>
      </c>
      <c r="G147" s="41">
        <v>0</v>
      </c>
      <c r="H147" s="74">
        <v>0</v>
      </c>
      <c r="I147" s="49">
        <f t="shared" ref="I147" si="411">(IF(D147="SELL",E147-F147,IF(D147="BUY",F147-E147)))*C147</f>
        <v>5000</v>
      </c>
      <c r="J147" s="41">
        <v>0</v>
      </c>
      <c r="K147" s="41">
        <v>0</v>
      </c>
      <c r="L147" s="49">
        <f t="shared" ref="L147" si="412">(J147+I147+K147)/C147</f>
        <v>2.5</v>
      </c>
      <c r="M147" s="49">
        <f t="shared" ref="M147" si="413">L147*C147</f>
        <v>5000</v>
      </c>
    </row>
    <row r="148" spans="1:13" s="42" customFormat="1" x14ac:dyDescent="0.25">
      <c r="A148" s="54">
        <v>44155</v>
      </c>
      <c r="B148" s="37" t="s">
        <v>588</v>
      </c>
      <c r="C148" s="37">
        <v>1350</v>
      </c>
      <c r="D148" s="37" t="s">
        <v>17</v>
      </c>
      <c r="E148" s="74">
        <v>520</v>
      </c>
      <c r="F148" s="74">
        <v>520</v>
      </c>
      <c r="G148" s="41">
        <v>0</v>
      </c>
      <c r="H148" s="74">
        <v>0</v>
      </c>
      <c r="I148" s="49">
        <f t="shared" ref="I148" si="414">(IF(D148="SELL",E148-F148,IF(D148="BUY",F148-E148)))*C148</f>
        <v>0</v>
      </c>
      <c r="J148" s="41">
        <v>0</v>
      </c>
      <c r="K148" s="41">
        <v>0</v>
      </c>
      <c r="L148" s="49">
        <f t="shared" ref="L148" si="415">(J148+I148+K148)/C148</f>
        <v>0</v>
      </c>
      <c r="M148" s="49">
        <f t="shared" ref="M148" si="416">L148*C148</f>
        <v>0</v>
      </c>
    </row>
    <row r="149" spans="1:13" s="42" customFormat="1" x14ac:dyDescent="0.25">
      <c r="A149" s="54">
        <v>44155</v>
      </c>
      <c r="B149" s="37" t="s">
        <v>44</v>
      </c>
      <c r="C149" s="37">
        <v>4300</v>
      </c>
      <c r="D149" s="37" t="s">
        <v>17</v>
      </c>
      <c r="E149" s="74">
        <v>219</v>
      </c>
      <c r="F149" s="74">
        <v>217.9</v>
      </c>
      <c r="G149" s="41">
        <v>0</v>
      </c>
      <c r="H149" s="74">
        <v>0</v>
      </c>
      <c r="I149" s="49">
        <f t="shared" ref="I149" si="417">(IF(D149="SELL",E149-F149,IF(D149="BUY",F149-E149)))*C149</f>
        <v>-4729.9999999999754</v>
      </c>
      <c r="J149" s="41">
        <v>0</v>
      </c>
      <c r="K149" s="41">
        <v>0</v>
      </c>
      <c r="L149" s="49">
        <f t="shared" ref="L149" si="418">(J149+I149+K149)/C149</f>
        <v>-1.0999999999999943</v>
      </c>
      <c r="M149" s="49">
        <f t="shared" ref="M149" si="419">L149*C149</f>
        <v>-4729.9999999999754</v>
      </c>
    </row>
    <row r="150" spans="1:13" s="42" customFormat="1" x14ac:dyDescent="0.25">
      <c r="A150" s="54">
        <v>44154</v>
      </c>
      <c r="B150" s="37" t="s">
        <v>91</v>
      </c>
      <c r="C150" s="37">
        <v>2200</v>
      </c>
      <c r="D150" s="37" t="s">
        <v>17</v>
      </c>
      <c r="E150" s="74">
        <v>435.4</v>
      </c>
      <c r="F150" s="74">
        <v>438</v>
      </c>
      <c r="G150" s="41">
        <v>0</v>
      </c>
      <c r="H150" s="74">
        <v>0</v>
      </c>
      <c r="I150" s="49">
        <f t="shared" ref="I150" si="420">(IF(D150="SELL",E150-F150,IF(D150="BUY",F150-E150)))*C150</f>
        <v>5720.00000000005</v>
      </c>
      <c r="J150" s="41">
        <v>0</v>
      </c>
      <c r="K150" s="41">
        <v>0</v>
      </c>
      <c r="L150" s="49">
        <f t="shared" ref="L150" si="421">(J150+I150+K150)/C150</f>
        <v>2.6000000000000227</v>
      </c>
      <c r="M150" s="49">
        <f t="shared" ref="M150" si="422">L150*C150</f>
        <v>5720.00000000005</v>
      </c>
    </row>
    <row r="151" spans="1:13" s="42" customFormat="1" x14ac:dyDescent="0.25">
      <c r="A151" s="54">
        <v>44154</v>
      </c>
      <c r="B151" s="37" t="s">
        <v>588</v>
      </c>
      <c r="C151" s="37">
        <v>1350</v>
      </c>
      <c r="D151" s="37" t="s">
        <v>17</v>
      </c>
      <c r="E151" s="74">
        <v>525</v>
      </c>
      <c r="F151" s="74">
        <v>528</v>
      </c>
      <c r="G151" s="41">
        <v>0</v>
      </c>
      <c r="H151" s="74">
        <v>0</v>
      </c>
      <c r="I151" s="49">
        <f t="shared" ref="I151" si="423">(IF(D151="SELL",E151-F151,IF(D151="BUY",F151-E151)))*C151</f>
        <v>4050</v>
      </c>
      <c r="J151" s="41">
        <v>0</v>
      </c>
      <c r="K151" s="41">
        <v>0</v>
      </c>
      <c r="L151" s="49">
        <f t="shared" ref="L151" si="424">(J151+I151+K151)/C151</f>
        <v>3</v>
      </c>
      <c r="M151" s="49">
        <f t="shared" ref="M151" si="425">L151*C151</f>
        <v>4050</v>
      </c>
    </row>
    <row r="152" spans="1:13" s="42" customFormat="1" x14ac:dyDescent="0.25">
      <c r="A152" s="54">
        <v>44154</v>
      </c>
      <c r="B152" s="37" t="s">
        <v>172</v>
      </c>
      <c r="C152" s="37">
        <v>3200</v>
      </c>
      <c r="D152" s="37" t="s">
        <v>17</v>
      </c>
      <c r="E152" s="74">
        <v>347.5</v>
      </c>
      <c r="F152" s="74">
        <v>349</v>
      </c>
      <c r="G152" s="41">
        <v>0</v>
      </c>
      <c r="H152" s="74">
        <v>0</v>
      </c>
      <c r="I152" s="49">
        <f t="shared" ref="I152" si="426">(IF(D152="SELL",E152-F152,IF(D152="BUY",F152-E152)))*C152</f>
        <v>4800</v>
      </c>
      <c r="J152" s="41">
        <v>0</v>
      </c>
      <c r="K152" s="41">
        <v>0</v>
      </c>
      <c r="L152" s="49">
        <f t="shared" ref="L152" si="427">(J152+I152+K152)/C152</f>
        <v>1.5</v>
      </c>
      <c r="M152" s="49">
        <f t="shared" ref="M152" si="428">L152*C152</f>
        <v>4800</v>
      </c>
    </row>
    <row r="153" spans="1:13" s="42" customFormat="1" x14ac:dyDescent="0.25">
      <c r="A153" s="54">
        <v>44153</v>
      </c>
      <c r="B153" s="37" t="s">
        <v>526</v>
      </c>
      <c r="C153" s="37">
        <v>407</v>
      </c>
      <c r="D153" s="37" t="s">
        <v>17</v>
      </c>
      <c r="E153" s="74">
        <v>1302</v>
      </c>
      <c r="F153" s="74">
        <v>1312</v>
      </c>
      <c r="G153" s="41">
        <v>0</v>
      </c>
      <c r="H153" s="74">
        <v>0</v>
      </c>
      <c r="I153" s="49">
        <f t="shared" ref="I153" si="429">(IF(D153="SELL",E153-F153,IF(D153="BUY",F153-E153)))*C153</f>
        <v>4070</v>
      </c>
      <c r="J153" s="41">
        <v>0</v>
      </c>
      <c r="K153" s="41">
        <v>0</v>
      </c>
      <c r="L153" s="49">
        <f t="shared" ref="L153" si="430">(J153+I153+K153)/C153</f>
        <v>10</v>
      </c>
      <c r="M153" s="49">
        <f t="shared" ref="M153" si="431">L153*C153</f>
        <v>4070</v>
      </c>
    </row>
    <row r="154" spans="1:13" s="42" customFormat="1" x14ac:dyDescent="0.25">
      <c r="A154" s="54">
        <v>44153</v>
      </c>
      <c r="B154" s="37" t="s">
        <v>578</v>
      </c>
      <c r="C154" s="37">
        <v>1100</v>
      </c>
      <c r="D154" s="37" t="s">
        <v>17</v>
      </c>
      <c r="E154" s="74">
        <v>650.5</v>
      </c>
      <c r="F154" s="74">
        <v>655</v>
      </c>
      <c r="G154" s="41">
        <v>0</v>
      </c>
      <c r="H154" s="74">
        <v>0</v>
      </c>
      <c r="I154" s="49">
        <f t="shared" ref="I154" si="432">(IF(D154="SELL",E154-F154,IF(D154="BUY",F154-E154)))*C154</f>
        <v>4950</v>
      </c>
      <c r="J154" s="41">
        <v>0</v>
      </c>
      <c r="K154" s="41">
        <v>0</v>
      </c>
      <c r="L154" s="49">
        <f t="shared" ref="L154" si="433">(J154+I154+K154)/C154</f>
        <v>4.5</v>
      </c>
      <c r="M154" s="49">
        <f t="shared" ref="M154" si="434">L154*C154</f>
        <v>4950</v>
      </c>
    </row>
    <row r="155" spans="1:13" s="42" customFormat="1" x14ac:dyDescent="0.25">
      <c r="A155" s="54">
        <v>44153</v>
      </c>
      <c r="B155" s="37" t="s">
        <v>554</v>
      </c>
      <c r="C155" s="37">
        <v>5000</v>
      </c>
      <c r="D155" s="37" t="s">
        <v>17</v>
      </c>
      <c r="E155" s="74">
        <v>173</v>
      </c>
      <c r="F155" s="74">
        <v>172</v>
      </c>
      <c r="G155" s="41">
        <v>0</v>
      </c>
      <c r="H155" s="74">
        <v>0</v>
      </c>
      <c r="I155" s="49">
        <f t="shared" ref="I155" si="435">(IF(D155="SELL",E155-F155,IF(D155="BUY",F155-E155)))*C155</f>
        <v>-5000</v>
      </c>
      <c r="J155" s="41">
        <v>0</v>
      </c>
      <c r="K155" s="41">
        <v>0</v>
      </c>
      <c r="L155" s="49">
        <f t="shared" ref="L155" si="436">(J155+I155+K155)/C155</f>
        <v>-1</v>
      </c>
      <c r="M155" s="49">
        <f t="shared" ref="M155" si="437">L155*C155</f>
        <v>-5000</v>
      </c>
    </row>
    <row r="156" spans="1:13" s="42" customFormat="1" x14ac:dyDescent="0.25">
      <c r="A156" s="54">
        <v>44152</v>
      </c>
      <c r="B156" s="37" t="s">
        <v>80</v>
      </c>
      <c r="C156" s="37">
        <v>750</v>
      </c>
      <c r="D156" s="37" t="s">
        <v>17</v>
      </c>
      <c r="E156" s="74">
        <v>1285</v>
      </c>
      <c r="F156" s="74">
        <v>1279</v>
      </c>
      <c r="G156" s="41">
        <v>0</v>
      </c>
      <c r="H156" s="74">
        <v>0</v>
      </c>
      <c r="I156" s="49">
        <f t="shared" ref="I156" si="438">(IF(D156="SELL",E156-F156,IF(D156="BUY",F156-E156)))*C156</f>
        <v>-4500</v>
      </c>
      <c r="J156" s="41">
        <v>0</v>
      </c>
      <c r="K156" s="41">
        <v>0</v>
      </c>
      <c r="L156" s="49">
        <f t="shared" ref="L156" si="439">(J156+I156+K156)/C156</f>
        <v>-6</v>
      </c>
      <c r="M156" s="49">
        <f t="shared" ref="M156" si="440">L156*C156</f>
        <v>-4500</v>
      </c>
    </row>
    <row r="157" spans="1:13" s="42" customFormat="1" x14ac:dyDescent="0.25">
      <c r="A157" s="54">
        <v>44152</v>
      </c>
      <c r="B157" s="37" t="s">
        <v>16</v>
      </c>
      <c r="C157" s="37">
        <v>505</v>
      </c>
      <c r="D157" s="37" t="s">
        <v>17</v>
      </c>
      <c r="E157" s="74">
        <v>2010</v>
      </c>
      <c r="F157" s="74">
        <v>2000</v>
      </c>
      <c r="G157" s="41">
        <v>0</v>
      </c>
      <c r="H157" s="74">
        <v>0</v>
      </c>
      <c r="I157" s="49">
        <f t="shared" ref="I157" si="441">(IF(D157="SELL",E157-F157,IF(D157="BUY",F157-E157)))*C157</f>
        <v>-5050</v>
      </c>
      <c r="J157" s="41">
        <v>0</v>
      </c>
      <c r="K157" s="41">
        <v>0</v>
      </c>
      <c r="L157" s="49">
        <f t="shared" ref="L157" si="442">(J157+I157+K157)/C157</f>
        <v>-10</v>
      </c>
      <c r="M157" s="49">
        <f t="shared" ref="M157" si="443">L157*C157</f>
        <v>-5050</v>
      </c>
    </row>
    <row r="158" spans="1:13" s="42" customFormat="1" x14ac:dyDescent="0.25">
      <c r="A158" s="54">
        <v>44147</v>
      </c>
      <c r="B158" s="37" t="s">
        <v>117</v>
      </c>
      <c r="C158" s="37">
        <v>3000</v>
      </c>
      <c r="D158" s="37" t="s">
        <v>17</v>
      </c>
      <c r="E158" s="74">
        <v>196.5</v>
      </c>
      <c r="F158" s="74">
        <v>197.8</v>
      </c>
      <c r="G158" s="41">
        <v>0</v>
      </c>
      <c r="H158" s="74">
        <v>0</v>
      </c>
      <c r="I158" s="49">
        <f t="shared" ref="I158" si="444">(IF(D158="SELL",E158-F158,IF(D158="BUY",F158-E158)))*C158</f>
        <v>3900.0000000000341</v>
      </c>
      <c r="J158" s="41">
        <v>0</v>
      </c>
      <c r="K158" s="41">
        <v>0</v>
      </c>
      <c r="L158" s="49">
        <f t="shared" ref="L158" si="445">(J158+I158+K158)/C158</f>
        <v>1.3000000000000114</v>
      </c>
      <c r="M158" s="49">
        <f t="shared" ref="M158" si="446">L158*C158</f>
        <v>3900.0000000000341</v>
      </c>
    </row>
    <row r="159" spans="1:13" s="42" customFormat="1" x14ac:dyDescent="0.25">
      <c r="A159" s="54">
        <v>44147</v>
      </c>
      <c r="B159" s="37" t="s">
        <v>116</v>
      </c>
      <c r="C159" s="37">
        <v>1200</v>
      </c>
      <c r="D159" s="37" t="s">
        <v>17</v>
      </c>
      <c r="E159" s="74">
        <v>600</v>
      </c>
      <c r="F159" s="74">
        <v>603</v>
      </c>
      <c r="G159" s="41">
        <v>0</v>
      </c>
      <c r="H159" s="74">
        <v>0</v>
      </c>
      <c r="I159" s="49">
        <f t="shared" ref="I159" si="447">(IF(D159="SELL",E159-F159,IF(D159="BUY",F159-E159)))*C159</f>
        <v>3600</v>
      </c>
      <c r="J159" s="41">
        <v>0</v>
      </c>
      <c r="K159" s="41">
        <v>0</v>
      </c>
      <c r="L159" s="49">
        <f t="shared" ref="L159" si="448">(J159+I159+K159)/C159</f>
        <v>3</v>
      </c>
      <c r="M159" s="49">
        <f t="shared" ref="M159" si="449">L159*C159</f>
        <v>3600</v>
      </c>
    </row>
    <row r="160" spans="1:13" s="42" customFormat="1" x14ac:dyDescent="0.25">
      <c r="A160" s="54">
        <v>44147</v>
      </c>
      <c r="B160" s="37" t="s">
        <v>563</v>
      </c>
      <c r="C160" s="37">
        <v>3700</v>
      </c>
      <c r="D160" s="37" t="s">
        <v>17</v>
      </c>
      <c r="E160" s="74">
        <v>122.6</v>
      </c>
      <c r="F160" s="74">
        <v>122.8</v>
      </c>
      <c r="G160" s="41">
        <v>0</v>
      </c>
      <c r="H160" s="74">
        <v>0</v>
      </c>
      <c r="I160" s="49">
        <f t="shared" ref="I160" si="450">(IF(D160="SELL",E160-F160,IF(D160="BUY",F160-E160)))*C160</f>
        <v>740.00000000001046</v>
      </c>
      <c r="J160" s="41">
        <v>0</v>
      </c>
      <c r="K160" s="41">
        <v>0</v>
      </c>
      <c r="L160" s="49">
        <f t="shared" ref="L160" si="451">(J160+I160+K160)/C160</f>
        <v>0.20000000000000281</v>
      </c>
      <c r="M160" s="49">
        <f t="shared" ref="M160" si="452">L160*C160</f>
        <v>740.00000000001046</v>
      </c>
    </row>
    <row r="161" spans="1:13" s="42" customFormat="1" x14ac:dyDescent="0.25">
      <c r="A161" s="54">
        <v>44146</v>
      </c>
      <c r="B161" s="37" t="s">
        <v>108</v>
      </c>
      <c r="C161" s="37">
        <v>700</v>
      </c>
      <c r="D161" s="37" t="s">
        <v>17</v>
      </c>
      <c r="E161" s="74">
        <v>823</v>
      </c>
      <c r="F161" s="74">
        <v>829</v>
      </c>
      <c r="G161" s="41">
        <v>830</v>
      </c>
      <c r="H161" s="74">
        <v>0</v>
      </c>
      <c r="I161" s="49">
        <f t="shared" ref="I161" si="453">(IF(D161="SELL",E161-F161,IF(D161="BUY",F161-E161)))*C161</f>
        <v>4200</v>
      </c>
      <c r="J161" s="41">
        <f>C161*1</f>
        <v>700</v>
      </c>
      <c r="K161" s="41">
        <v>0</v>
      </c>
      <c r="L161" s="49">
        <f t="shared" ref="L161" si="454">(J161+I161+K161)/C161</f>
        <v>7</v>
      </c>
      <c r="M161" s="49">
        <f t="shared" ref="M161" si="455">L161*C161</f>
        <v>4900</v>
      </c>
    </row>
    <row r="162" spans="1:13" s="42" customFormat="1" x14ac:dyDescent="0.25">
      <c r="A162" s="54">
        <v>44146</v>
      </c>
      <c r="B162" s="37" t="s">
        <v>554</v>
      </c>
      <c r="C162" s="37">
        <v>5000</v>
      </c>
      <c r="D162" s="37" t="s">
        <v>17</v>
      </c>
      <c r="E162" s="74">
        <v>161</v>
      </c>
      <c r="F162" s="74">
        <v>162</v>
      </c>
      <c r="G162" s="41">
        <v>0</v>
      </c>
      <c r="H162" s="74">
        <v>0</v>
      </c>
      <c r="I162" s="49">
        <f t="shared" ref="I162" si="456">(IF(D162="SELL",E162-F162,IF(D162="BUY",F162-E162)))*C162</f>
        <v>5000</v>
      </c>
      <c r="J162" s="41">
        <v>0</v>
      </c>
      <c r="K162" s="41">
        <v>0</v>
      </c>
      <c r="L162" s="49">
        <f t="shared" ref="L162" si="457">(J162+I162+K162)/C162</f>
        <v>1</v>
      </c>
      <c r="M162" s="49">
        <f t="shared" ref="M162" si="458">L162*C162</f>
        <v>5000</v>
      </c>
    </row>
    <row r="163" spans="1:13" s="42" customFormat="1" x14ac:dyDescent="0.25">
      <c r="A163" s="54">
        <v>44146</v>
      </c>
      <c r="B163" s="37" t="s">
        <v>172</v>
      </c>
      <c r="C163" s="37">
        <v>3200</v>
      </c>
      <c r="D163" s="37" t="s">
        <v>17</v>
      </c>
      <c r="E163" s="74">
        <v>344.9</v>
      </c>
      <c r="F163" s="74">
        <v>346.5</v>
      </c>
      <c r="G163" s="41">
        <v>0</v>
      </c>
      <c r="H163" s="74">
        <v>0</v>
      </c>
      <c r="I163" s="49">
        <f t="shared" ref="I163" si="459">(IF(D163="SELL",E163-F163,IF(D163="BUY",F163-E163)))*C163</f>
        <v>5120.0000000000728</v>
      </c>
      <c r="J163" s="41">
        <v>0</v>
      </c>
      <c r="K163" s="41">
        <v>0</v>
      </c>
      <c r="L163" s="49">
        <f t="shared" ref="L163" si="460">(J163+I163+K163)/C163</f>
        <v>1.6000000000000227</v>
      </c>
      <c r="M163" s="49">
        <f t="shared" ref="M163" si="461">L163*C163</f>
        <v>5120.0000000000728</v>
      </c>
    </row>
    <row r="164" spans="1:13" s="42" customFormat="1" x14ac:dyDescent="0.25">
      <c r="A164" s="54">
        <v>44146</v>
      </c>
      <c r="B164" s="37" t="s">
        <v>18</v>
      </c>
      <c r="C164" s="37">
        <v>7600</v>
      </c>
      <c r="D164" s="37" t="s">
        <v>20</v>
      </c>
      <c r="E164" s="74">
        <v>95.4</v>
      </c>
      <c r="F164" s="74">
        <v>94.6</v>
      </c>
      <c r="G164" s="41">
        <v>0</v>
      </c>
      <c r="H164" s="74">
        <v>0</v>
      </c>
      <c r="I164" s="49">
        <f t="shared" ref="I164" si="462">(IF(D164="SELL",E164-F164,IF(D164="BUY",F164-E164)))*C164</f>
        <v>6080.0000000000864</v>
      </c>
      <c r="J164" s="41">
        <v>0</v>
      </c>
      <c r="K164" s="41">
        <v>0</v>
      </c>
      <c r="L164" s="49">
        <f t="shared" ref="L164" si="463">(J164+I164+K164)/C164</f>
        <v>0.80000000000001137</v>
      </c>
      <c r="M164" s="49">
        <f t="shared" ref="M164" si="464">L164*C164</f>
        <v>6080.0000000000864</v>
      </c>
    </row>
    <row r="165" spans="1:13" s="42" customFormat="1" x14ac:dyDescent="0.25">
      <c r="A165" s="54">
        <v>44145</v>
      </c>
      <c r="B165" s="37" t="s">
        <v>406</v>
      </c>
      <c r="C165" s="37">
        <v>300</v>
      </c>
      <c r="D165" s="37" t="s">
        <v>17</v>
      </c>
      <c r="E165" s="74">
        <v>2119</v>
      </c>
      <c r="F165" s="74">
        <v>2129</v>
      </c>
      <c r="G165" s="41">
        <v>2138.6999999999998</v>
      </c>
      <c r="H165" s="74">
        <v>0</v>
      </c>
      <c r="I165" s="49">
        <f t="shared" ref="I165" si="465">(IF(D165="SELL",E165-F165,IF(D165="BUY",F165-E165)))*C165</f>
        <v>3000</v>
      </c>
      <c r="J165" s="41">
        <f>C165*9.7</f>
        <v>2910</v>
      </c>
      <c r="K165" s="41">
        <v>0</v>
      </c>
      <c r="L165" s="49">
        <f t="shared" ref="L165" si="466">(J165+I165+K165)/C165</f>
        <v>19.7</v>
      </c>
      <c r="M165" s="49">
        <f t="shared" ref="M165" si="467">L165*C165</f>
        <v>5910</v>
      </c>
    </row>
    <row r="166" spans="1:13" s="42" customFormat="1" x14ac:dyDescent="0.25">
      <c r="A166" s="54">
        <v>44145</v>
      </c>
      <c r="B166" s="37" t="s">
        <v>593</v>
      </c>
      <c r="C166" s="37">
        <v>6000</v>
      </c>
      <c r="D166" s="37" t="s">
        <v>17</v>
      </c>
      <c r="E166" s="74">
        <v>154.5</v>
      </c>
      <c r="F166" s="74">
        <v>155</v>
      </c>
      <c r="G166" s="41">
        <v>0</v>
      </c>
      <c r="H166" s="74">
        <v>0</v>
      </c>
      <c r="I166" s="49">
        <f t="shared" ref="I166" si="468">(IF(D166="SELL",E166-F166,IF(D166="BUY",F166-E166)))*C166</f>
        <v>3000</v>
      </c>
      <c r="J166" s="41">
        <v>0</v>
      </c>
      <c r="K166" s="41">
        <v>0</v>
      </c>
      <c r="L166" s="49">
        <f t="shared" ref="L166" si="469">(J166+I166+K166)/C166</f>
        <v>0.5</v>
      </c>
      <c r="M166" s="49">
        <f t="shared" ref="M166" si="470">L166*C166</f>
        <v>3000</v>
      </c>
    </row>
    <row r="167" spans="1:13" s="42" customFormat="1" x14ac:dyDescent="0.25">
      <c r="A167" s="54">
        <v>44145</v>
      </c>
      <c r="B167" s="37" t="s">
        <v>268</v>
      </c>
      <c r="C167" s="37">
        <v>1563</v>
      </c>
      <c r="D167" s="37" t="s">
        <v>17</v>
      </c>
      <c r="E167" s="74">
        <v>386</v>
      </c>
      <c r="F167" s="74">
        <v>383</v>
      </c>
      <c r="G167" s="41">
        <v>0</v>
      </c>
      <c r="H167" s="74">
        <v>0</v>
      </c>
      <c r="I167" s="49">
        <f t="shared" ref="I167" si="471">(IF(D167="SELL",E167-F167,IF(D167="BUY",F167-E167)))*C167</f>
        <v>-4689</v>
      </c>
      <c r="J167" s="41">
        <v>0</v>
      </c>
      <c r="K167" s="41">
        <v>0</v>
      </c>
      <c r="L167" s="49">
        <f t="shared" ref="L167" si="472">(J167+I167+K167)/C167</f>
        <v>-3</v>
      </c>
      <c r="M167" s="49">
        <f t="shared" ref="M167" si="473">L167*C167</f>
        <v>-4689</v>
      </c>
    </row>
    <row r="168" spans="1:13" s="42" customFormat="1" x14ac:dyDescent="0.25">
      <c r="A168" s="54">
        <v>44144</v>
      </c>
      <c r="B168" s="37" t="s">
        <v>108</v>
      </c>
      <c r="C168" s="37">
        <v>700</v>
      </c>
      <c r="D168" s="37" t="s">
        <v>17</v>
      </c>
      <c r="E168" s="74">
        <v>856</v>
      </c>
      <c r="F168" s="74">
        <v>856.7</v>
      </c>
      <c r="G168" s="41">
        <v>860.5</v>
      </c>
      <c r="H168" s="74">
        <v>863.35</v>
      </c>
      <c r="I168" s="49">
        <f t="shared" ref="I168" si="474">(IF(D168="SELL",E168-F168,IF(D168="BUY",F168-E168)))*C168</f>
        <v>490.00000000003183</v>
      </c>
      <c r="J168" s="41">
        <f>C168*3.8</f>
        <v>2660</v>
      </c>
      <c r="K168" s="41">
        <f>C168*2.85</f>
        <v>1995</v>
      </c>
      <c r="L168" s="49">
        <f t="shared" ref="L168" si="475">(J168+I168+K168)/C168</f>
        <v>7.3500000000000458</v>
      </c>
      <c r="M168" s="49">
        <f t="shared" ref="M168" si="476">L168*C168</f>
        <v>5145.0000000000318</v>
      </c>
    </row>
    <row r="169" spans="1:13" s="42" customFormat="1" x14ac:dyDescent="0.25">
      <c r="A169" s="54">
        <v>44144</v>
      </c>
      <c r="B169" s="37" t="s">
        <v>554</v>
      </c>
      <c r="C169" s="37">
        <v>5000</v>
      </c>
      <c r="D169" s="37" t="s">
        <v>17</v>
      </c>
      <c r="E169" s="74">
        <v>154.5</v>
      </c>
      <c r="F169" s="74">
        <v>155.4</v>
      </c>
      <c r="G169" s="41">
        <v>157.9</v>
      </c>
      <c r="H169" s="74">
        <v>0</v>
      </c>
      <c r="I169" s="49">
        <f t="shared" ref="I169" si="477">(IF(D169="SELL",E169-F169,IF(D169="BUY",F169-E169)))*C169</f>
        <v>4500.0000000000282</v>
      </c>
      <c r="J169" s="41">
        <f>C169*2.5</f>
        <v>12500</v>
      </c>
      <c r="K169" s="41">
        <v>0</v>
      </c>
      <c r="L169" s="49">
        <f t="shared" ref="L169" si="478">(J169+I169+K169)/C169</f>
        <v>3.4000000000000057</v>
      </c>
      <c r="M169" s="49">
        <f t="shared" ref="M169" si="479">L169*C169</f>
        <v>17000.000000000029</v>
      </c>
    </row>
    <row r="170" spans="1:13" s="42" customFormat="1" x14ac:dyDescent="0.25">
      <c r="A170" s="54">
        <v>44144</v>
      </c>
      <c r="B170" s="37" t="s">
        <v>76</v>
      </c>
      <c r="C170" s="37">
        <v>950</v>
      </c>
      <c r="D170" s="37" t="s">
        <v>17</v>
      </c>
      <c r="E170" s="74">
        <v>795</v>
      </c>
      <c r="F170" s="74">
        <v>796.6</v>
      </c>
      <c r="G170" s="41">
        <v>0</v>
      </c>
      <c r="H170" s="74">
        <v>0</v>
      </c>
      <c r="I170" s="49">
        <f t="shared" ref="I170" si="480">(IF(D170="SELL",E170-F170,IF(D170="BUY",F170-E170)))*C170</f>
        <v>1520.0000000000216</v>
      </c>
      <c r="J170" s="41">
        <v>0</v>
      </c>
      <c r="K170" s="41">
        <v>0</v>
      </c>
      <c r="L170" s="49">
        <f t="shared" ref="L170" si="481">(J170+I170+K170)/C170</f>
        <v>1.6000000000000227</v>
      </c>
      <c r="M170" s="49">
        <f t="shared" ref="M170" si="482">L170*C170</f>
        <v>1520.0000000000216</v>
      </c>
    </row>
    <row r="171" spans="1:13" s="42" customFormat="1" x14ac:dyDescent="0.25">
      <c r="A171" s="54">
        <v>44141</v>
      </c>
      <c r="B171" s="37" t="s">
        <v>117</v>
      </c>
      <c r="C171" s="37">
        <v>3000</v>
      </c>
      <c r="D171" s="37" t="s">
        <v>17</v>
      </c>
      <c r="E171" s="74">
        <v>194</v>
      </c>
      <c r="F171" s="74">
        <v>195</v>
      </c>
      <c r="G171" s="41">
        <v>0</v>
      </c>
      <c r="H171" s="74">
        <v>0</v>
      </c>
      <c r="I171" s="49">
        <f t="shared" ref="I171" si="483">(IF(D171="SELL",E171-F171,IF(D171="BUY",F171-E171)))*C171</f>
        <v>3000</v>
      </c>
      <c r="J171" s="41">
        <v>0</v>
      </c>
      <c r="K171" s="41">
        <v>0</v>
      </c>
      <c r="L171" s="49">
        <f t="shared" ref="L171" si="484">(J171+I171+K171)/C171</f>
        <v>1</v>
      </c>
      <c r="M171" s="49">
        <f t="shared" ref="M171" si="485">L171*C171</f>
        <v>3000</v>
      </c>
    </row>
    <row r="172" spans="1:13" s="42" customFormat="1" x14ac:dyDescent="0.25">
      <c r="A172" s="54">
        <v>44141</v>
      </c>
      <c r="B172" s="37" t="s">
        <v>123</v>
      </c>
      <c r="C172" s="37">
        <v>1300</v>
      </c>
      <c r="D172" s="37" t="s">
        <v>17</v>
      </c>
      <c r="E172" s="74">
        <v>425</v>
      </c>
      <c r="F172" s="74">
        <v>422</v>
      </c>
      <c r="G172" s="41">
        <v>0</v>
      </c>
      <c r="H172" s="74">
        <v>0</v>
      </c>
      <c r="I172" s="49">
        <f t="shared" ref="I172" si="486">(IF(D172="SELL",E172-F172,IF(D172="BUY",F172-E172)))*C172</f>
        <v>-3900</v>
      </c>
      <c r="J172" s="41">
        <v>0</v>
      </c>
      <c r="K172" s="41">
        <v>0</v>
      </c>
      <c r="L172" s="49">
        <f t="shared" ref="L172" si="487">(J172+I172+K172)/C172</f>
        <v>-3</v>
      </c>
      <c r="M172" s="49">
        <f t="shared" ref="M172" si="488">L172*C172</f>
        <v>-3900</v>
      </c>
    </row>
    <row r="173" spans="1:13" s="42" customFormat="1" x14ac:dyDescent="0.25">
      <c r="A173" s="54">
        <v>44140</v>
      </c>
      <c r="B173" s="37" t="s">
        <v>118</v>
      </c>
      <c r="C173" s="37">
        <v>1300</v>
      </c>
      <c r="D173" s="37" t="s">
        <v>17</v>
      </c>
      <c r="E173" s="74">
        <v>789.5</v>
      </c>
      <c r="F173" s="74">
        <v>792</v>
      </c>
      <c r="G173" s="41">
        <v>798</v>
      </c>
      <c r="H173" s="74">
        <v>0</v>
      </c>
      <c r="I173" s="49">
        <f t="shared" ref="I173" si="489">(IF(D173="SELL",E173-F173,IF(D173="BUY",F173-E173)))*C173</f>
        <v>3250</v>
      </c>
      <c r="J173" s="41">
        <f>C173*6</f>
        <v>7800</v>
      </c>
      <c r="K173" s="41">
        <v>0</v>
      </c>
      <c r="L173" s="49">
        <f t="shared" ref="L173" si="490">(J173+I173+K173)/C173</f>
        <v>8.5</v>
      </c>
      <c r="M173" s="49">
        <f t="shared" ref="M173" si="491">L173*C173</f>
        <v>11050</v>
      </c>
    </row>
    <row r="174" spans="1:13" s="42" customFormat="1" x14ac:dyDescent="0.25">
      <c r="A174" s="54">
        <v>44140</v>
      </c>
      <c r="B174" s="37" t="s">
        <v>28</v>
      </c>
      <c r="C174" s="37">
        <v>3000</v>
      </c>
      <c r="D174" s="37" t="s">
        <v>17</v>
      </c>
      <c r="E174" s="74">
        <v>219</v>
      </c>
      <c r="F174" s="74">
        <v>220</v>
      </c>
      <c r="G174" s="41">
        <v>0</v>
      </c>
      <c r="H174" s="74">
        <v>0</v>
      </c>
      <c r="I174" s="49">
        <f t="shared" ref="I174" si="492">(IF(D174="SELL",E174-F174,IF(D174="BUY",F174-E174)))*C174</f>
        <v>3000</v>
      </c>
      <c r="J174" s="41">
        <v>0</v>
      </c>
      <c r="K174" s="41">
        <v>0</v>
      </c>
      <c r="L174" s="49">
        <f t="shared" ref="L174" si="493">(J174+I174+K174)/C174</f>
        <v>1</v>
      </c>
      <c r="M174" s="49">
        <f t="shared" ref="M174" si="494">L174*C174</f>
        <v>3000</v>
      </c>
    </row>
    <row r="175" spans="1:13" s="42" customFormat="1" x14ac:dyDescent="0.25">
      <c r="A175" s="54">
        <v>44140</v>
      </c>
      <c r="B175" s="37" t="s">
        <v>142</v>
      </c>
      <c r="C175" s="37">
        <v>500</v>
      </c>
      <c r="D175" s="37" t="s">
        <v>17</v>
      </c>
      <c r="E175" s="74">
        <v>1700</v>
      </c>
      <c r="F175" s="74">
        <v>1690</v>
      </c>
      <c r="G175" s="41">
        <v>0</v>
      </c>
      <c r="H175" s="74">
        <v>0</v>
      </c>
      <c r="I175" s="49">
        <f t="shared" ref="I175" si="495">(IF(D175="SELL",E175-F175,IF(D175="BUY",F175-E175)))*C175</f>
        <v>-5000</v>
      </c>
      <c r="J175" s="41">
        <v>0</v>
      </c>
      <c r="K175" s="41">
        <v>0</v>
      </c>
      <c r="L175" s="49">
        <f t="shared" ref="L175" si="496">(J175+I175+K175)/C175</f>
        <v>-10</v>
      </c>
      <c r="M175" s="49">
        <f t="shared" ref="M175" si="497">L175*C175</f>
        <v>-5000</v>
      </c>
    </row>
    <row r="176" spans="1:13" s="42" customFormat="1" x14ac:dyDescent="0.25">
      <c r="A176" s="54">
        <v>44139</v>
      </c>
      <c r="B176" s="37" t="s">
        <v>116</v>
      </c>
      <c r="C176" s="37">
        <v>1200</v>
      </c>
      <c r="D176" s="37" t="s">
        <v>17</v>
      </c>
      <c r="E176" s="74">
        <v>519.5</v>
      </c>
      <c r="F176" s="74">
        <v>521.85</v>
      </c>
      <c r="G176" s="41">
        <v>530</v>
      </c>
      <c r="H176" s="74">
        <v>0</v>
      </c>
      <c r="I176" s="49">
        <f t="shared" ref="I176" si="498">(IF(D176="SELL",E176-F176,IF(D176="BUY",F176-E176)))*C176</f>
        <v>2820.0000000000273</v>
      </c>
      <c r="J176" s="41">
        <f>C176*8.15</f>
        <v>9780</v>
      </c>
      <c r="K176" s="41">
        <v>0</v>
      </c>
      <c r="L176" s="49">
        <f t="shared" ref="L176" si="499">(J176+I176+K176)/C176</f>
        <v>10.500000000000023</v>
      </c>
      <c r="M176" s="49">
        <f t="shared" ref="M176" si="500">L176*C176</f>
        <v>12600.000000000027</v>
      </c>
    </row>
    <row r="177" spans="1:13" s="42" customFormat="1" x14ac:dyDescent="0.25">
      <c r="A177" s="54">
        <v>44139</v>
      </c>
      <c r="B177" s="37" t="s">
        <v>562</v>
      </c>
      <c r="C177" s="37">
        <v>2500</v>
      </c>
      <c r="D177" s="37" t="s">
        <v>17</v>
      </c>
      <c r="E177" s="74">
        <v>296</v>
      </c>
      <c r="F177" s="74">
        <v>297.5</v>
      </c>
      <c r="G177" s="41">
        <v>0</v>
      </c>
      <c r="H177" s="74">
        <v>0</v>
      </c>
      <c r="I177" s="49">
        <f t="shared" ref="I177" si="501">(IF(D177="SELL",E177-F177,IF(D177="BUY",F177-E177)))*C177</f>
        <v>3750</v>
      </c>
      <c r="J177" s="41">
        <v>0</v>
      </c>
      <c r="K177" s="41">
        <v>0</v>
      </c>
      <c r="L177" s="49">
        <f t="shared" ref="L177" si="502">(J177+I177+K177)/C177</f>
        <v>1.5</v>
      </c>
      <c r="M177" s="49">
        <f t="shared" ref="M177" si="503">L177*C177</f>
        <v>3750</v>
      </c>
    </row>
    <row r="178" spans="1:13" s="42" customFormat="1" x14ac:dyDescent="0.25">
      <c r="A178" s="54">
        <v>44138</v>
      </c>
      <c r="B178" s="37" t="s">
        <v>335</v>
      </c>
      <c r="C178" s="37">
        <v>2000</v>
      </c>
      <c r="D178" s="37" t="s">
        <v>17</v>
      </c>
      <c r="E178" s="74">
        <v>300.2</v>
      </c>
      <c r="F178" s="74">
        <v>302</v>
      </c>
      <c r="G178" s="41">
        <v>304.45</v>
      </c>
      <c r="H178" s="74">
        <v>0</v>
      </c>
      <c r="I178" s="49">
        <f t="shared" ref="I178" si="504">(IF(D178="SELL",E178-F178,IF(D178="BUY",F178-E178)))*C178</f>
        <v>3600.0000000000227</v>
      </c>
      <c r="J178" s="41">
        <f>C178*2.45</f>
        <v>4900</v>
      </c>
      <c r="K178" s="41">
        <v>0</v>
      </c>
      <c r="L178" s="49">
        <f t="shared" ref="L178" si="505">(J178+I178+K178)/C178</f>
        <v>4.2500000000000107</v>
      </c>
      <c r="M178" s="49">
        <f t="shared" ref="M178" si="506">L178*C178</f>
        <v>8500.0000000000218</v>
      </c>
    </row>
    <row r="179" spans="1:13" s="42" customFormat="1" x14ac:dyDescent="0.25">
      <c r="A179" s="54">
        <v>44138</v>
      </c>
      <c r="B179" s="37" t="s">
        <v>122</v>
      </c>
      <c r="C179" s="37">
        <v>600</v>
      </c>
      <c r="D179" s="37" t="s">
        <v>20</v>
      </c>
      <c r="E179" s="74">
        <v>1065</v>
      </c>
      <c r="F179" s="74">
        <v>1067</v>
      </c>
      <c r="G179" s="41">
        <v>0</v>
      </c>
      <c r="H179" s="74">
        <v>0</v>
      </c>
      <c r="I179" s="49">
        <f t="shared" ref="I179" si="507">(IF(D179="SELL",E179-F179,IF(D179="BUY",F179-E179)))*C179</f>
        <v>-1200</v>
      </c>
      <c r="J179" s="41">
        <v>0</v>
      </c>
      <c r="K179" s="41">
        <v>0</v>
      </c>
      <c r="L179" s="49">
        <f t="shared" ref="L179" si="508">(J179+I179+K179)/C179</f>
        <v>-2</v>
      </c>
      <c r="M179" s="49">
        <f t="shared" ref="M179" si="509">L179*C179</f>
        <v>-1200</v>
      </c>
    </row>
    <row r="180" spans="1:13" s="42" customFormat="1" x14ac:dyDescent="0.25">
      <c r="A180" s="54">
        <v>44138</v>
      </c>
      <c r="B180" s="37" t="s">
        <v>108</v>
      </c>
      <c r="C180" s="37">
        <v>700</v>
      </c>
      <c r="D180" s="37" t="s">
        <v>20</v>
      </c>
      <c r="E180" s="74">
        <v>817</v>
      </c>
      <c r="F180" s="74">
        <v>817</v>
      </c>
      <c r="G180" s="41">
        <v>0</v>
      </c>
      <c r="H180" s="74">
        <v>0</v>
      </c>
      <c r="I180" s="49">
        <f t="shared" ref="I180" si="510">(IF(D180="SELL",E180-F180,IF(D180="BUY",F180-E180)))*C180</f>
        <v>0</v>
      </c>
      <c r="J180" s="41">
        <v>0</v>
      </c>
      <c r="K180" s="41">
        <v>0</v>
      </c>
      <c r="L180" s="49">
        <f t="shared" ref="L180" si="511">(J180+I180+K180)/C180</f>
        <v>0</v>
      </c>
      <c r="M180" s="49">
        <f t="shared" ref="M180" si="512">L180*C180</f>
        <v>0</v>
      </c>
    </row>
    <row r="181" spans="1:13" s="42" customFormat="1" x14ac:dyDescent="0.25">
      <c r="A181" s="54">
        <v>44137</v>
      </c>
      <c r="B181" s="37" t="s">
        <v>73</v>
      </c>
      <c r="C181" s="37">
        <v>6000</v>
      </c>
      <c r="D181" s="37" t="s">
        <v>20</v>
      </c>
      <c r="E181" s="74">
        <v>84.3</v>
      </c>
      <c r="F181" s="74">
        <v>84.6</v>
      </c>
      <c r="G181" s="41">
        <v>0</v>
      </c>
      <c r="H181" s="74">
        <v>0</v>
      </c>
      <c r="I181" s="49">
        <f t="shared" ref="I181" si="513">(IF(D181="SELL",E181-F181,IF(D181="BUY",F181-E181)))*C181</f>
        <v>-1799.9999999999829</v>
      </c>
      <c r="J181" s="41">
        <v>0</v>
      </c>
      <c r="K181" s="41">
        <v>0</v>
      </c>
      <c r="L181" s="49">
        <f t="shared" ref="L181" si="514">(J181+I181+K181)/C181</f>
        <v>-0.29999999999999716</v>
      </c>
      <c r="M181" s="49">
        <f t="shared" ref="M181" si="515">L181*C181</f>
        <v>-1799.9999999999829</v>
      </c>
    </row>
    <row r="182" spans="1:13" s="42" customFormat="1" x14ac:dyDescent="0.25">
      <c r="A182" s="54">
        <v>44137</v>
      </c>
      <c r="B182" s="37" t="s">
        <v>127</v>
      </c>
      <c r="C182" s="37">
        <v>3000</v>
      </c>
      <c r="D182" s="37" t="s">
        <v>17</v>
      </c>
      <c r="E182" s="74">
        <v>260</v>
      </c>
      <c r="F182" s="74">
        <v>258.5</v>
      </c>
      <c r="G182" s="41">
        <v>0</v>
      </c>
      <c r="H182" s="74">
        <v>0</v>
      </c>
      <c r="I182" s="49">
        <f t="shared" ref="I182" si="516">(IF(D182="SELL",E182-F182,IF(D182="BUY",F182-E182)))*C182</f>
        <v>-4500</v>
      </c>
      <c r="J182" s="41">
        <v>0</v>
      </c>
      <c r="K182" s="41">
        <v>0</v>
      </c>
      <c r="L182" s="49">
        <f t="shared" ref="L182" si="517">(J182+I182+K182)/C182</f>
        <v>-1.5</v>
      </c>
      <c r="M182" s="49">
        <f t="shared" ref="M182" si="518">L182*C182</f>
        <v>-4500</v>
      </c>
    </row>
    <row r="183" spans="1:13" s="42" customFormat="1" x14ac:dyDescent="0.25">
      <c r="A183" s="54">
        <v>44134</v>
      </c>
      <c r="B183" s="37" t="s">
        <v>157</v>
      </c>
      <c r="C183" s="37">
        <v>650</v>
      </c>
      <c r="D183" s="37" t="s">
        <v>20</v>
      </c>
      <c r="E183" s="74">
        <v>767</v>
      </c>
      <c r="F183" s="74">
        <v>765.6</v>
      </c>
      <c r="G183" s="41">
        <v>0</v>
      </c>
      <c r="H183" s="74">
        <v>0</v>
      </c>
      <c r="I183" s="49">
        <f t="shared" ref="I183" si="519">(IF(D183="SELL",E183-F183,IF(D183="BUY",F183-E183)))*C183</f>
        <v>909.99999999998522</v>
      </c>
      <c r="J183" s="41">
        <v>0</v>
      </c>
      <c r="K183" s="41">
        <v>0</v>
      </c>
      <c r="L183" s="49">
        <f t="shared" ref="L183" si="520">(J183+I183+K183)/C183</f>
        <v>1.3999999999999773</v>
      </c>
      <c r="M183" s="49">
        <f t="shared" ref="M183" si="521">L183*C183</f>
        <v>909.99999999998522</v>
      </c>
    </row>
    <row r="184" spans="1:13" s="42" customFormat="1" x14ac:dyDescent="0.25">
      <c r="A184" s="54">
        <v>44134</v>
      </c>
      <c r="B184" s="37" t="s">
        <v>141</v>
      </c>
      <c r="C184" s="37">
        <v>1700</v>
      </c>
      <c r="D184" s="37" t="s">
        <v>17</v>
      </c>
      <c r="E184" s="74">
        <v>407</v>
      </c>
      <c r="F184" s="74">
        <v>404.5</v>
      </c>
      <c r="G184" s="41">
        <v>0</v>
      </c>
      <c r="H184" s="74">
        <v>0</v>
      </c>
      <c r="I184" s="49">
        <f t="shared" ref="I184" si="522">(IF(D184="SELL",E184-F184,IF(D184="BUY",F184-E184)))*C184</f>
        <v>-4250</v>
      </c>
      <c r="J184" s="41">
        <v>0</v>
      </c>
      <c r="K184" s="41">
        <v>0</v>
      </c>
      <c r="L184" s="49">
        <f t="shared" ref="L184" si="523">(J184+I184+K184)/C184</f>
        <v>-2.5</v>
      </c>
      <c r="M184" s="49">
        <f t="shared" ref="M184" si="524">L184*C184</f>
        <v>-4250</v>
      </c>
    </row>
    <row r="185" spans="1:13" s="42" customFormat="1" x14ac:dyDescent="0.25">
      <c r="A185" s="54">
        <v>44133</v>
      </c>
      <c r="B185" s="37" t="s">
        <v>76</v>
      </c>
      <c r="C185" s="37">
        <v>950</v>
      </c>
      <c r="D185" s="37" t="s">
        <v>17</v>
      </c>
      <c r="E185" s="74">
        <v>769</v>
      </c>
      <c r="F185" s="74">
        <v>772</v>
      </c>
      <c r="G185" s="41">
        <v>774</v>
      </c>
      <c r="H185" s="74">
        <v>0</v>
      </c>
      <c r="I185" s="49">
        <f t="shared" ref="I185" si="525">(IF(D185="SELL",E185-F185,IF(D185="BUY",F185-E185)))*C185</f>
        <v>2850</v>
      </c>
      <c r="J185" s="41">
        <f>C185*2</f>
        <v>1900</v>
      </c>
      <c r="K185" s="41">
        <v>0</v>
      </c>
      <c r="L185" s="49">
        <f t="shared" ref="L185" si="526">(J185+I185+K185)/C185</f>
        <v>5</v>
      </c>
      <c r="M185" s="49">
        <f t="shared" ref="M185" si="527">L185*C185</f>
        <v>4750</v>
      </c>
    </row>
    <row r="186" spans="1:13" s="42" customFormat="1" x14ac:dyDescent="0.25">
      <c r="A186" s="54">
        <v>44133</v>
      </c>
      <c r="B186" s="37" t="s">
        <v>172</v>
      </c>
      <c r="C186" s="37">
        <v>3200</v>
      </c>
      <c r="D186" s="37" t="s">
        <v>17</v>
      </c>
      <c r="E186" s="74">
        <v>335</v>
      </c>
      <c r="F186" s="74">
        <v>336</v>
      </c>
      <c r="G186" s="41">
        <v>340</v>
      </c>
      <c r="H186" s="74">
        <v>0</v>
      </c>
      <c r="I186" s="49">
        <f t="shared" ref="I186" si="528">(IF(D186="SELL",E186-F186,IF(D186="BUY",F186-E186)))*C186</f>
        <v>3200</v>
      </c>
      <c r="J186" s="41">
        <f>C186*4</f>
        <v>12800</v>
      </c>
      <c r="K186" s="41">
        <v>0</v>
      </c>
      <c r="L186" s="49">
        <f t="shared" ref="L186" si="529">(J186+I186+K186)/C186</f>
        <v>5</v>
      </c>
      <c r="M186" s="49">
        <f t="shared" ref="M186" si="530">L186*C186</f>
        <v>16000</v>
      </c>
    </row>
    <row r="187" spans="1:13" s="42" customFormat="1" x14ac:dyDescent="0.25">
      <c r="A187" s="54">
        <v>44132</v>
      </c>
      <c r="B187" s="37" t="s">
        <v>106</v>
      </c>
      <c r="C187" s="37">
        <v>1300</v>
      </c>
      <c r="D187" s="37" t="s">
        <v>17</v>
      </c>
      <c r="E187" s="74">
        <v>447.5</v>
      </c>
      <c r="F187" s="74">
        <v>450</v>
      </c>
      <c r="G187" s="41">
        <v>0</v>
      </c>
      <c r="H187" s="74">
        <v>0</v>
      </c>
      <c r="I187" s="49">
        <f t="shared" ref="I187" si="531">(IF(D187="SELL",E187-F187,IF(D187="BUY",F187-E187)))*C187</f>
        <v>3250</v>
      </c>
      <c r="J187" s="41">
        <v>0</v>
      </c>
      <c r="K187" s="41">
        <v>0</v>
      </c>
      <c r="L187" s="49">
        <f t="shared" ref="L187" si="532">(J187+I187+K187)/C187</f>
        <v>2.5</v>
      </c>
      <c r="M187" s="49">
        <f t="shared" ref="M187" si="533">L187*C187</f>
        <v>3250</v>
      </c>
    </row>
    <row r="188" spans="1:13" s="42" customFormat="1" x14ac:dyDescent="0.25">
      <c r="A188" s="54">
        <v>44132</v>
      </c>
      <c r="B188" s="37" t="s">
        <v>16</v>
      </c>
      <c r="C188" s="37">
        <v>505</v>
      </c>
      <c r="D188" s="37" t="s">
        <v>20</v>
      </c>
      <c r="E188" s="74">
        <v>2020</v>
      </c>
      <c r="F188" s="74">
        <v>2014</v>
      </c>
      <c r="G188" s="41">
        <v>0</v>
      </c>
      <c r="H188" s="74">
        <v>0</v>
      </c>
      <c r="I188" s="49">
        <f t="shared" ref="I188" si="534">(IF(D188="SELL",E188-F188,IF(D188="BUY",F188-E188)))*C188</f>
        <v>3030</v>
      </c>
      <c r="J188" s="41">
        <v>0</v>
      </c>
      <c r="K188" s="41">
        <v>0</v>
      </c>
      <c r="L188" s="49">
        <f t="shared" ref="L188" si="535">(J188+I188+K188)/C188</f>
        <v>6</v>
      </c>
      <c r="M188" s="49">
        <f t="shared" ref="M188" si="536">L188*C188</f>
        <v>3030</v>
      </c>
    </row>
    <row r="189" spans="1:13" s="42" customFormat="1" x14ac:dyDescent="0.25">
      <c r="A189" s="54">
        <v>44131</v>
      </c>
      <c r="B189" s="37" t="s">
        <v>115</v>
      </c>
      <c r="C189" s="37">
        <v>2500</v>
      </c>
      <c r="D189" s="37" t="s">
        <v>20</v>
      </c>
      <c r="E189" s="74">
        <v>355</v>
      </c>
      <c r="F189" s="74">
        <v>353.8</v>
      </c>
      <c r="G189" s="41">
        <v>351</v>
      </c>
      <c r="H189" s="74">
        <v>0</v>
      </c>
      <c r="I189" s="49">
        <f t="shared" ref="I189" si="537">(IF(D189="SELL",E189-F189,IF(D189="BUY",F189-E189)))*C189</f>
        <v>2999.9999999999718</v>
      </c>
      <c r="J189" s="41">
        <f>C189*2.8</f>
        <v>7000</v>
      </c>
      <c r="K189" s="41">
        <v>0</v>
      </c>
      <c r="L189" s="49">
        <f t="shared" ref="L189" si="538">(J189+I189+K189)/C189</f>
        <v>3.9999999999999885</v>
      </c>
      <c r="M189" s="49">
        <f t="shared" ref="M189" si="539">L189*C189</f>
        <v>9999.9999999999709</v>
      </c>
    </row>
    <row r="190" spans="1:13" s="42" customFormat="1" x14ac:dyDescent="0.25">
      <c r="A190" s="54">
        <v>44131</v>
      </c>
      <c r="B190" s="37" t="s">
        <v>81</v>
      </c>
      <c r="C190" s="37">
        <v>3100</v>
      </c>
      <c r="D190" s="37" t="s">
        <v>20</v>
      </c>
      <c r="E190" s="74">
        <v>146</v>
      </c>
      <c r="F190" s="74">
        <v>145.1</v>
      </c>
      <c r="G190" s="41">
        <v>0</v>
      </c>
      <c r="H190" s="74">
        <v>0</v>
      </c>
      <c r="I190" s="49">
        <f t="shared" ref="I190" si="540">(IF(D190="SELL",E190-F190,IF(D190="BUY",F190-E190)))*C190</f>
        <v>2790.0000000000177</v>
      </c>
      <c r="J190" s="41">
        <v>0</v>
      </c>
      <c r="K190" s="41">
        <v>0</v>
      </c>
      <c r="L190" s="49">
        <f t="shared" ref="L190" si="541">(J190+I190+K190)/C190</f>
        <v>0.90000000000000568</v>
      </c>
      <c r="M190" s="49">
        <f t="shared" ref="M190" si="542">L190*C190</f>
        <v>2790.0000000000177</v>
      </c>
    </row>
    <row r="191" spans="1:13" s="42" customFormat="1" x14ac:dyDescent="0.25">
      <c r="A191" s="54">
        <v>44130</v>
      </c>
      <c r="B191" s="37" t="s">
        <v>168</v>
      </c>
      <c r="C191" s="37">
        <v>300</v>
      </c>
      <c r="D191" s="37" t="s">
        <v>17</v>
      </c>
      <c r="E191" s="74">
        <v>2073</v>
      </c>
      <c r="F191" s="74">
        <v>2083</v>
      </c>
      <c r="G191" s="41">
        <v>0</v>
      </c>
      <c r="H191" s="74">
        <v>0</v>
      </c>
      <c r="I191" s="49">
        <f t="shared" ref="I191" si="543">(IF(D191="SELL",E191-F191,IF(D191="BUY",F191-E191)))*C191</f>
        <v>3000</v>
      </c>
      <c r="J191" s="41">
        <v>0</v>
      </c>
      <c r="K191" s="41">
        <v>0</v>
      </c>
      <c r="L191" s="49">
        <f t="shared" ref="L191" si="544">(J191+I191+K191)/C191</f>
        <v>10</v>
      </c>
      <c r="M191" s="49">
        <f t="shared" ref="M191" si="545">L191*C191</f>
        <v>3000</v>
      </c>
    </row>
    <row r="192" spans="1:13" s="42" customFormat="1" x14ac:dyDescent="0.25">
      <c r="A192" s="54">
        <v>44130</v>
      </c>
      <c r="B192" s="37" t="s">
        <v>148</v>
      </c>
      <c r="C192" s="37">
        <v>1250</v>
      </c>
      <c r="D192" s="37" t="s">
        <v>20</v>
      </c>
      <c r="E192" s="74">
        <v>513.79999999999995</v>
      </c>
      <c r="F192" s="74">
        <v>512.1</v>
      </c>
      <c r="G192" s="41">
        <v>511.5</v>
      </c>
      <c r="H192" s="74">
        <v>0</v>
      </c>
      <c r="I192" s="49">
        <f t="shared" ref="I192" si="546">(IF(D192="SELL",E192-F192,IF(D192="BUY",F192-E192)))*C192</f>
        <v>2124.9999999999145</v>
      </c>
      <c r="J192" s="41">
        <f>C192*0.6</f>
        <v>750</v>
      </c>
      <c r="K192" s="41">
        <v>0</v>
      </c>
      <c r="L192" s="49">
        <f t="shared" ref="L192" si="547">(J192+I192+K192)/C192</f>
        <v>2.2999999999999314</v>
      </c>
      <c r="M192" s="49">
        <f t="shared" ref="M192" si="548">L192*C192</f>
        <v>2874.9999999999145</v>
      </c>
    </row>
    <row r="193" spans="1:13" s="42" customFormat="1" x14ac:dyDescent="0.25">
      <c r="A193" s="54">
        <v>44127</v>
      </c>
      <c r="B193" s="37" t="s">
        <v>107</v>
      </c>
      <c r="C193" s="37">
        <v>1500</v>
      </c>
      <c r="D193" s="37" t="s">
        <v>17</v>
      </c>
      <c r="E193" s="74">
        <v>433.5</v>
      </c>
      <c r="F193" s="74">
        <v>431.8</v>
      </c>
      <c r="G193" s="41">
        <v>0</v>
      </c>
      <c r="H193" s="74">
        <v>0</v>
      </c>
      <c r="I193" s="49">
        <f t="shared" ref="I193" si="549">(IF(D193="SELL",E193-F193,IF(D193="BUY",F193-E193)))*C193</f>
        <v>-2549.9999999999827</v>
      </c>
      <c r="J193" s="41">
        <v>0</v>
      </c>
      <c r="K193" s="41">
        <v>0</v>
      </c>
      <c r="L193" s="49">
        <f t="shared" ref="L193" si="550">(J193+I193+K193)/C193</f>
        <v>-1.6999999999999884</v>
      </c>
      <c r="M193" s="49">
        <f t="shared" ref="M193" si="551">L193*C193</f>
        <v>-2549.9999999999827</v>
      </c>
    </row>
    <row r="194" spans="1:13" s="42" customFormat="1" x14ac:dyDescent="0.25">
      <c r="A194" s="54">
        <v>44127</v>
      </c>
      <c r="B194" s="37" t="s">
        <v>267</v>
      </c>
      <c r="C194" s="37">
        <v>700</v>
      </c>
      <c r="D194" s="37" t="s">
        <v>17</v>
      </c>
      <c r="E194" s="74">
        <v>1380</v>
      </c>
      <c r="F194" s="74">
        <v>1375</v>
      </c>
      <c r="G194" s="41">
        <v>0</v>
      </c>
      <c r="H194" s="74">
        <v>0</v>
      </c>
      <c r="I194" s="49">
        <f t="shared" ref="I194" si="552">(IF(D194="SELL",E194-F194,IF(D194="BUY",F194-E194)))*C194</f>
        <v>-3500</v>
      </c>
      <c r="J194" s="41">
        <v>0</v>
      </c>
      <c r="K194" s="41">
        <v>0</v>
      </c>
      <c r="L194" s="49">
        <f t="shared" ref="L194" si="553">(J194+I194+K194)/C194</f>
        <v>-5</v>
      </c>
      <c r="M194" s="49">
        <f t="shared" ref="M194" si="554">L194*C194</f>
        <v>-3500</v>
      </c>
    </row>
    <row r="195" spans="1:13" s="42" customFormat="1" x14ac:dyDescent="0.25">
      <c r="A195" s="54">
        <v>44126</v>
      </c>
      <c r="B195" s="37" t="s">
        <v>509</v>
      </c>
      <c r="C195" s="37">
        <v>800</v>
      </c>
      <c r="D195" s="37" t="s">
        <v>20</v>
      </c>
      <c r="E195" s="74">
        <v>614</v>
      </c>
      <c r="F195" s="74">
        <v>612</v>
      </c>
      <c r="G195" s="41">
        <v>609.25</v>
      </c>
      <c r="H195" s="74">
        <v>0</v>
      </c>
      <c r="I195" s="49">
        <f t="shared" ref="I195" si="555">(IF(D195="SELL",E195-F195,IF(D195="BUY",F195-E195)))*C195</f>
        <v>1600</v>
      </c>
      <c r="J195" s="41">
        <f>C195*2.75</f>
        <v>2200</v>
      </c>
      <c r="K195" s="41">
        <v>0</v>
      </c>
      <c r="L195" s="49">
        <f t="shared" ref="L195" si="556">(J195+I195+K195)/C195</f>
        <v>4.75</v>
      </c>
      <c r="M195" s="49">
        <f t="shared" ref="M195" si="557">L195*C195</f>
        <v>3800</v>
      </c>
    </row>
    <row r="196" spans="1:13" s="42" customFormat="1" x14ac:dyDescent="0.25">
      <c r="A196" s="54">
        <v>44126</v>
      </c>
      <c r="B196" s="37" t="s">
        <v>184</v>
      </c>
      <c r="C196" s="37">
        <v>300</v>
      </c>
      <c r="D196" s="37" t="s">
        <v>17</v>
      </c>
      <c r="E196" s="74">
        <v>2680</v>
      </c>
      <c r="F196" s="74">
        <v>2690</v>
      </c>
      <c r="G196" s="41">
        <v>0</v>
      </c>
      <c r="H196" s="74">
        <v>0</v>
      </c>
      <c r="I196" s="49">
        <f t="shared" ref="I196" si="558">(IF(D196="SELL",E196-F196,IF(D196="BUY",F196-E196)))*C196</f>
        <v>3000</v>
      </c>
      <c r="J196" s="41">
        <v>0</v>
      </c>
      <c r="K196" s="41">
        <v>0</v>
      </c>
      <c r="L196" s="49">
        <f t="shared" ref="L196" si="559">(J196+I196+K196)/C196</f>
        <v>10</v>
      </c>
      <c r="M196" s="49">
        <f t="shared" ref="M196" si="560">L196*C196</f>
        <v>3000</v>
      </c>
    </row>
    <row r="197" spans="1:13" s="42" customFormat="1" x14ac:dyDescent="0.25">
      <c r="A197" s="54">
        <v>44125</v>
      </c>
      <c r="B197" s="37" t="s">
        <v>123</v>
      </c>
      <c r="C197" s="37">
        <v>1375</v>
      </c>
      <c r="D197" s="37" t="s">
        <v>17</v>
      </c>
      <c r="E197" s="74">
        <v>382.1</v>
      </c>
      <c r="F197" s="74">
        <v>383.9</v>
      </c>
      <c r="G197" s="41">
        <v>0</v>
      </c>
      <c r="H197" s="74">
        <v>0</v>
      </c>
      <c r="I197" s="49">
        <f t="shared" ref="I197" si="561">(IF(D197="SELL",E197-F197,IF(D197="BUY",F197-E197)))*C197</f>
        <v>2474.9999999999372</v>
      </c>
      <c r="J197" s="41">
        <v>0</v>
      </c>
      <c r="K197" s="41">
        <v>0</v>
      </c>
      <c r="L197" s="49">
        <f t="shared" ref="L197" si="562">(J197+I197+K197)/C197</f>
        <v>1.7999999999999543</v>
      </c>
      <c r="M197" s="49">
        <f t="shared" ref="M197" si="563">L197*C197</f>
        <v>2474.9999999999372</v>
      </c>
    </row>
    <row r="198" spans="1:13" s="42" customFormat="1" x14ac:dyDescent="0.25">
      <c r="A198" s="54">
        <v>44125</v>
      </c>
      <c r="B198" s="37" t="s">
        <v>335</v>
      </c>
      <c r="C198" s="37">
        <v>2000</v>
      </c>
      <c r="D198" s="37" t="s">
        <v>17</v>
      </c>
      <c r="E198" s="74">
        <v>295</v>
      </c>
      <c r="F198" s="74">
        <v>293</v>
      </c>
      <c r="G198" s="41">
        <v>0</v>
      </c>
      <c r="H198" s="74">
        <v>0</v>
      </c>
      <c r="I198" s="49">
        <f t="shared" ref="I198" si="564">(IF(D198="SELL",E198-F198,IF(D198="BUY",F198-E198)))*C198</f>
        <v>-4000</v>
      </c>
      <c r="J198" s="41">
        <v>0</v>
      </c>
      <c r="K198" s="41">
        <v>0</v>
      </c>
      <c r="L198" s="49">
        <f t="shared" ref="L198" si="565">(J198+I198+K198)/C198</f>
        <v>-2</v>
      </c>
      <c r="M198" s="49">
        <f t="shared" ref="M198" si="566">L198*C198</f>
        <v>-4000</v>
      </c>
    </row>
    <row r="199" spans="1:13" s="42" customFormat="1" x14ac:dyDescent="0.25">
      <c r="A199" s="54">
        <v>44124</v>
      </c>
      <c r="B199" s="37" t="s">
        <v>186</v>
      </c>
      <c r="C199" s="37">
        <v>2000</v>
      </c>
      <c r="D199" s="37" t="s">
        <v>17</v>
      </c>
      <c r="E199" s="74">
        <v>321</v>
      </c>
      <c r="F199" s="74">
        <v>322.5</v>
      </c>
      <c r="G199" s="41">
        <v>0</v>
      </c>
      <c r="H199" s="74">
        <v>0</v>
      </c>
      <c r="I199" s="49">
        <f t="shared" ref="I199" si="567">(IF(D199="SELL",E199-F199,IF(D199="BUY",F199-E199)))*C199</f>
        <v>3000</v>
      </c>
      <c r="J199" s="41">
        <v>0</v>
      </c>
      <c r="K199" s="41">
        <v>0</v>
      </c>
      <c r="L199" s="49">
        <f t="shared" ref="L199" si="568">(J199+I199+K199)/C199</f>
        <v>1.5</v>
      </c>
      <c r="M199" s="49">
        <f t="shared" ref="M199" si="569">L199*C199</f>
        <v>3000</v>
      </c>
    </row>
    <row r="200" spans="1:13" s="42" customFormat="1" x14ac:dyDescent="0.25">
      <c r="A200" s="54">
        <v>44124</v>
      </c>
      <c r="B200" s="37" t="s">
        <v>135</v>
      </c>
      <c r="C200" s="37">
        <v>6200</v>
      </c>
      <c r="D200" s="37" t="s">
        <v>17</v>
      </c>
      <c r="E200" s="74">
        <v>98</v>
      </c>
      <c r="F200" s="74">
        <v>98.5</v>
      </c>
      <c r="G200" s="41">
        <v>0</v>
      </c>
      <c r="H200" s="74">
        <v>0</v>
      </c>
      <c r="I200" s="49">
        <f t="shared" ref="I200" si="570">(IF(D200="SELL",E200-F200,IF(D200="BUY",F200-E200)))*C200</f>
        <v>3100</v>
      </c>
      <c r="J200" s="41">
        <v>0</v>
      </c>
      <c r="K200" s="41">
        <v>0</v>
      </c>
      <c r="L200" s="49">
        <f t="shared" ref="L200" si="571">(J200+I200+K200)/C200</f>
        <v>0.5</v>
      </c>
      <c r="M200" s="49">
        <f t="shared" ref="M200" si="572">L200*C200</f>
        <v>3100</v>
      </c>
    </row>
    <row r="201" spans="1:13" s="42" customFormat="1" x14ac:dyDescent="0.25">
      <c r="A201" s="54">
        <v>44124</v>
      </c>
      <c r="B201" s="37" t="s">
        <v>269</v>
      </c>
      <c r="C201" s="37">
        <v>600</v>
      </c>
      <c r="D201" s="37" t="s">
        <v>17</v>
      </c>
      <c r="E201" s="74">
        <v>837</v>
      </c>
      <c r="F201" s="74">
        <v>832.85</v>
      </c>
      <c r="G201" s="41">
        <v>0</v>
      </c>
      <c r="H201" s="74">
        <v>0</v>
      </c>
      <c r="I201" s="49">
        <f t="shared" ref="I201" si="573">(IF(D201="SELL",E201-F201,IF(D201="BUY",F201-E201)))*C201</f>
        <v>-2489.9999999999864</v>
      </c>
      <c r="J201" s="41">
        <v>0</v>
      </c>
      <c r="K201" s="41">
        <v>0</v>
      </c>
      <c r="L201" s="49">
        <f t="shared" ref="L201" si="574">(J201+I201+K201)/C201</f>
        <v>-4.1499999999999773</v>
      </c>
      <c r="M201" s="49">
        <f t="shared" ref="M201" si="575">L201*C201</f>
        <v>-2489.9999999999864</v>
      </c>
    </row>
    <row r="202" spans="1:13" s="42" customFormat="1" x14ac:dyDescent="0.25">
      <c r="A202" s="54">
        <v>44123</v>
      </c>
      <c r="B202" s="37" t="s">
        <v>75</v>
      </c>
      <c r="C202" s="37">
        <v>1200</v>
      </c>
      <c r="D202" s="37" t="s">
        <v>17</v>
      </c>
      <c r="E202" s="74">
        <v>829</v>
      </c>
      <c r="F202" s="74">
        <v>832</v>
      </c>
      <c r="G202" s="41">
        <v>837</v>
      </c>
      <c r="H202" s="74">
        <v>0</v>
      </c>
      <c r="I202" s="49">
        <f t="shared" ref="I202" si="576">(IF(D202="SELL",E202-F202,IF(D202="BUY",F202-E202)))*C202</f>
        <v>3600</v>
      </c>
      <c r="J202" s="41">
        <f>C202*5</f>
        <v>6000</v>
      </c>
      <c r="K202" s="41">
        <v>0</v>
      </c>
      <c r="L202" s="49">
        <f t="shared" ref="L202" si="577">(J202+I202+K202)/C202</f>
        <v>8</v>
      </c>
      <c r="M202" s="49">
        <f t="shared" ref="M202" si="578">L202*C202</f>
        <v>9600</v>
      </c>
    </row>
    <row r="203" spans="1:13" s="42" customFormat="1" x14ac:dyDescent="0.25">
      <c r="A203" s="54">
        <v>44123</v>
      </c>
      <c r="B203" s="37" t="s">
        <v>184</v>
      </c>
      <c r="C203" s="37">
        <v>300</v>
      </c>
      <c r="D203" s="37" t="s">
        <v>17</v>
      </c>
      <c r="E203" s="74">
        <v>2730</v>
      </c>
      <c r="F203" s="74">
        <v>2740</v>
      </c>
      <c r="G203" s="41">
        <v>0</v>
      </c>
      <c r="H203" s="74">
        <v>0</v>
      </c>
      <c r="I203" s="49">
        <f t="shared" ref="I203" si="579">(IF(D203="SELL",E203-F203,IF(D203="BUY",F203-E203)))*C203</f>
        <v>3000</v>
      </c>
      <c r="J203" s="41">
        <v>0</v>
      </c>
      <c r="K203" s="41">
        <v>0</v>
      </c>
      <c r="L203" s="49">
        <f t="shared" ref="L203" si="580">(J203+I203+K203)/C203</f>
        <v>10</v>
      </c>
      <c r="M203" s="49">
        <f t="shared" ref="M203" si="581">L203*C203</f>
        <v>3000</v>
      </c>
    </row>
    <row r="204" spans="1:13" s="42" customFormat="1" x14ac:dyDescent="0.25">
      <c r="A204" s="54">
        <v>44120</v>
      </c>
      <c r="B204" s="37" t="s">
        <v>304</v>
      </c>
      <c r="C204" s="37">
        <v>1250</v>
      </c>
      <c r="D204" s="37" t="s">
        <v>17</v>
      </c>
      <c r="E204" s="74">
        <v>511</v>
      </c>
      <c r="F204" s="74">
        <v>513.5</v>
      </c>
      <c r="G204" s="41">
        <v>0</v>
      </c>
      <c r="H204" s="74">
        <v>0</v>
      </c>
      <c r="I204" s="49">
        <f t="shared" ref="I204" si="582">(IF(D204="SELL",E204-F204,IF(D204="BUY",F204-E204)))*C204</f>
        <v>3125</v>
      </c>
      <c r="J204" s="41">
        <v>0</v>
      </c>
      <c r="K204" s="41">
        <v>0</v>
      </c>
      <c r="L204" s="49">
        <f t="shared" ref="L204" si="583">(J204+I204+K204)/C204</f>
        <v>2.5</v>
      </c>
      <c r="M204" s="49">
        <f t="shared" ref="M204" si="584">L204*C204</f>
        <v>3125</v>
      </c>
    </row>
    <row r="205" spans="1:13" s="42" customFormat="1" x14ac:dyDescent="0.25">
      <c r="A205" s="54">
        <v>44120</v>
      </c>
      <c r="B205" s="37" t="s">
        <v>108</v>
      </c>
      <c r="C205" s="37">
        <v>1400</v>
      </c>
      <c r="D205" s="37" t="s">
        <v>17</v>
      </c>
      <c r="E205" s="74">
        <v>837</v>
      </c>
      <c r="F205" s="74">
        <v>839</v>
      </c>
      <c r="G205" s="41">
        <v>0</v>
      </c>
      <c r="H205" s="74">
        <v>0</v>
      </c>
      <c r="I205" s="49">
        <f t="shared" ref="I205" si="585">(IF(D205="SELL",E205-F205,IF(D205="BUY",F205-E205)))*C205</f>
        <v>2800</v>
      </c>
      <c r="J205" s="41">
        <v>0</v>
      </c>
      <c r="K205" s="41">
        <v>0</v>
      </c>
      <c r="L205" s="49">
        <f t="shared" ref="L205" si="586">(J205+I205+K205)/C205</f>
        <v>2</v>
      </c>
      <c r="M205" s="49">
        <f t="shared" ref="M205" si="587">L205*C205</f>
        <v>2800</v>
      </c>
    </row>
    <row r="206" spans="1:13" s="42" customFormat="1" x14ac:dyDescent="0.25">
      <c r="A206" s="54">
        <v>44119</v>
      </c>
      <c r="B206" s="37" t="s">
        <v>463</v>
      </c>
      <c r="C206" s="37">
        <v>300</v>
      </c>
      <c r="D206" s="37" t="s">
        <v>17</v>
      </c>
      <c r="E206" s="74">
        <v>2110</v>
      </c>
      <c r="F206" s="74">
        <v>2120</v>
      </c>
      <c r="G206" s="41">
        <v>347</v>
      </c>
      <c r="H206" s="74">
        <v>0</v>
      </c>
      <c r="I206" s="49">
        <f t="shared" ref="I206" si="588">(IF(D206="SELL",E206-F206,IF(D206="BUY",F206-E206)))*C206</f>
        <v>3000</v>
      </c>
      <c r="J206" s="41">
        <f>C206*2</f>
        <v>600</v>
      </c>
      <c r="K206" s="41">
        <v>0</v>
      </c>
      <c r="L206" s="49">
        <f t="shared" ref="L206" si="589">(J206+I206+K206)/C206</f>
        <v>12</v>
      </c>
      <c r="M206" s="49">
        <f t="shared" ref="M206" si="590">L206*C206</f>
        <v>3600</v>
      </c>
    </row>
    <row r="207" spans="1:13" s="42" customFormat="1" x14ac:dyDescent="0.25">
      <c r="A207" s="54">
        <v>44119</v>
      </c>
      <c r="B207" s="37" t="s">
        <v>172</v>
      </c>
      <c r="C207" s="37">
        <v>3200</v>
      </c>
      <c r="D207" s="37" t="s">
        <v>17</v>
      </c>
      <c r="E207" s="74">
        <v>344</v>
      </c>
      <c r="F207" s="74">
        <v>345</v>
      </c>
      <c r="G207" s="41">
        <v>347</v>
      </c>
      <c r="H207" s="74">
        <v>0</v>
      </c>
      <c r="I207" s="49">
        <f t="shared" ref="I207" si="591">(IF(D207="SELL",E207-F207,IF(D207="BUY",F207-E207)))*C207</f>
        <v>3200</v>
      </c>
      <c r="J207" s="41">
        <f>C207*2</f>
        <v>6400</v>
      </c>
      <c r="K207" s="41">
        <v>0</v>
      </c>
      <c r="L207" s="49">
        <f t="shared" ref="L207" si="592">(J207+I207+K207)/C207</f>
        <v>3</v>
      </c>
      <c r="M207" s="49">
        <f t="shared" ref="M207" si="593">L207*C207</f>
        <v>9600</v>
      </c>
    </row>
    <row r="208" spans="1:13" s="42" customFormat="1" x14ac:dyDescent="0.25">
      <c r="A208" s="54">
        <v>44118</v>
      </c>
      <c r="B208" s="37" t="s">
        <v>571</v>
      </c>
      <c r="C208" s="37">
        <v>550</v>
      </c>
      <c r="D208" s="37" t="s">
        <v>17</v>
      </c>
      <c r="E208" s="74">
        <v>1240</v>
      </c>
      <c r="F208" s="74">
        <v>1240</v>
      </c>
      <c r="G208" s="41">
        <v>0</v>
      </c>
      <c r="H208" s="74">
        <v>0</v>
      </c>
      <c r="I208" s="49">
        <f t="shared" ref="I208" si="594">(IF(D208="SELL",E208-F208,IF(D208="BUY",F208-E208)))*C208</f>
        <v>0</v>
      </c>
      <c r="J208" s="41">
        <v>0</v>
      </c>
      <c r="K208" s="41">
        <v>0</v>
      </c>
      <c r="L208" s="49">
        <f t="shared" ref="L208" si="595">(J208+I208+K208)/C208</f>
        <v>0</v>
      </c>
      <c r="M208" s="49">
        <f t="shared" ref="M208" si="596">L208*C208</f>
        <v>0</v>
      </c>
    </row>
    <row r="209" spans="1:13" s="42" customFormat="1" x14ac:dyDescent="0.25">
      <c r="A209" s="54">
        <v>44117</v>
      </c>
      <c r="B209" s="37" t="s">
        <v>122</v>
      </c>
      <c r="C209" s="37">
        <v>1200</v>
      </c>
      <c r="D209" s="37" t="s">
        <v>17</v>
      </c>
      <c r="E209" s="74">
        <v>1142</v>
      </c>
      <c r="F209" s="74">
        <v>1145</v>
      </c>
      <c r="G209" s="41">
        <v>1155</v>
      </c>
      <c r="H209" s="74">
        <v>0</v>
      </c>
      <c r="I209" s="49">
        <f t="shared" ref="I209" si="597">(IF(D209="SELL",E209-F209,IF(D209="BUY",F209-E209)))*C209</f>
        <v>3600</v>
      </c>
      <c r="J209" s="41">
        <f>C209*10</f>
        <v>12000</v>
      </c>
      <c r="K209" s="41">
        <v>0</v>
      </c>
      <c r="L209" s="49">
        <f t="shared" ref="L209" si="598">(J209+I209+K209)/C209</f>
        <v>13</v>
      </c>
      <c r="M209" s="49">
        <f t="shared" ref="M209" si="599">L209*C209</f>
        <v>15600</v>
      </c>
    </row>
    <row r="210" spans="1:13" s="42" customFormat="1" x14ac:dyDescent="0.25">
      <c r="A210" s="54">
        <v>44117</v>
      </c>
      <c r="B210" s="37" t="s">
        <v>81</v>
      </c>
      <c r="C210" s="37">
        <v>3300</v>
      </c>
      <c r="D210" s="37" t="s">
        <v>17</v>
      </c>
      <c r="E210" s="74">
        <v>153</v>
      </c>
      <c r="F210" s="74">
        <v>151.5</v>
      </c>
      <c r="G210" s="41">
        <v>0</v>
      </c>
      <c r="H210" s="74">
        <v>0</v>
      </c>
      <c r="I210" s="49">
        <f t="shared" ref="I210" si="600">(IF(D210="SELL",E210-F210,IF(D210="BUY",F210-E210)))*C210</f>
        <v>-4950</v>
      </c>
      <c r="J210" s="41">
        <v>0</v>
      </c>
      <c r="K210" s="41">
        <v>0</v>
      </c>
      <c r="L210" s="49">
        <f t="shared" ref="L210" si="601">(J210+I210+K210)/C210</f>
        <v>-1.5</v>
      </c>
      <c r="M210" s="49">
        <f t="shared" ref="M210" si="602">L210*C210</f>
        <v>-4950</v>
      </c>
    </row>
    <row r="211" spans="1:13" s="42" customFormat="1" x14ac:dyDescent="0.25">
      <c r="A211" s="54">
        <v>44116</v>
      </c>
      <c r="B211" s="37" t="s">
        <v>586</v>
      </c>
      <c r="C211" s="37">
        <v>1800</v>
      </c>
      <c r="D211" s="37" t="s">
        <v>17</v>
      </c>
      <c r="E211" s="74">
        <v>331</v>
      </c>
      <c r="F211" s="74">
        <v>333</v>
      </c>
      <c r="G211" s="41">
        <v>0</v>
      </c>
      <c r="H211" s="74">
        <v>0</v>
      </c>
      <c r="I211" s="49">
        <f t="shared" ref="I211" si="603">(IF(D211="SELL",E211-F211,IF(D211="BUY",F211-E211)))*C211</f>
        <v>3600</v>
      </c>
      <c r="J211" s="41">
        <v>0</v>
      </c>
      <c r="K211" s="41">
        <v>0</v>
      </c>
      <c r="L211" s="49">
        <f t="shared" ref="L211" si="604">(J211+I211+K211)/C211</f>
        <v>2</v>
      </c>
      <c r="M211" s="49">
        <f t="shared" ref="M211" si="605">L211*C211</f>
        <v>3600</v>
      </c>
    </row>
    <row r="212" spans="1:13" s="42" customFormat="1" x14ac:dyDescent="0.25">
      <c r="A212" s="54">
        <v>44116</v>
      </c>
      <c r="B212" s="37" t="s">
        <v>16</v>
      </c>
      <c r="C212" s="37">
        <v>500</v>
      </c>
      <c r="D212" s="37" t="s">
        <v>17</v>
      </c>
      <c r="E212" s="74">
        <v>2255</v>
      </c>
      <c r="F212" s="74">
        <v>2245</v>
      </c>
      <c r="G212" s="41">
        <v>0</v>
      </c>
      <c r="H212" s="74">
        <v>0</v>
      </c>
      <c r="I212" s="49">
        <f t="shared" ref="I212" si="606">(IF(D212="SELL",E212-F212,IF(D212="BUY",F212-E212)))*C212</f>
        <v>-5000</v>
      </c>
      <c r="J212" s="41">
        <v>0</v>
      </c>
      <c r="K212" s="41">
        <v>0</v>
      </c>
      <c r="L212" s="49">
        <f t="shared" ref="L212" si="607">(J212+I212+K212)/C212</f>
        <v>-10</v>
      </c>
      <c r="M212" s="49">
        <f t="shared" ref="M212" si="608">L212*C212</f>
        <v>-5000</v>
      </c>
    </row>
    <row r="213" spans="1:13" s="42" customFormat="1" x14ac:dyDescent="0.25">
      <c r="A213" s="54">
        <v>44113</v>
      </c>
      <c r="B213" s="37" t="s">
        <v>509</v>
      </c>
      <c r="C213" s="37">
        <v>800</v>
      </c>
      <c r="D213" s="37" t="s">
        <v>17</v>
      </c>
      <c r="E213" s="74">
        <v>630</v>
      </c>
      <c r="F213" s="74">
        <v>634</v>
      </c>
      <c r="G213" s="41">
        <v>0</v>
      </c>
      <c r="H213" s="74">
        <v>0</v>
      </c>
      <c r="I213" s="49">
        <f t="shared" ref="I213" si="609">(IF(D213="SELL",E213-F213,IF(D213="BUY",F213-E213)))*C213</f>
        <v>3200</v>
      </c>
      <c r="J213" s="41">
        <v>0</v>
      </c>
      <c r="K213" s="41">
        <v>0</v>
      </c>
      <c r="L213" s="49">
        <f t="shared" ref="L213" si="610">(J213+I213+K213)/C213</f>
        <v>4</v>
      </c>
      <c r="M213" s="49">
        <f t="shared" ref="M213" si="611">L213*C213</f>
        <v>3200</v>
      </c>
    </row>
    <row r="214" spans="1:13" s="42" customFormat="1" x14ac:dyDescent="0.25">
      <c r="A214" s="54">
        <v>44113</v>
      </c>
      <c r="B214" s="37" t="s">
        <v>68</v>
      </c>
      <c r="C214" s="37">
        <v>5700</v>
      </c>
      <c r="D214" s="37" t="s">
        <v>17</v>
      </c>
      <c r="E214" s="74">
        <v>76.2</v>
      </c>
      <c r="F214" s="74">
        <v>76.7</v>
      </c>
      <c r="G214" s="41">
        <v>0</v>
      </c>
      <c r="H214" s="74">
        <v>0</v>
      </c>
      <c r="I214" s="49">
        <f t="shared" ref="I214" si="612">(IF(D214="SELL",E214-F214,IF(D214="BUY",F214-E214)))*C214</f>
        <v>2850</v>
      </c>
      <c r="J214" s="41">
        <v>0</v>
      </c>
      <c r="K214" s="41">
        <v>0</v>
      </c>
      <c r="L214" s="49">
        <f t="shared" ref="L214" si="613">(J214+I214+K214)/C214</f>
        <v>0.5</v>
      </c>
      <c r="M214" s="49">
        <f t="shared" ref="M214" si="614">L214*C214</f>
        <v>2850</v>
      </c>
    </row>
    <row r="215" spans="1:13" s="42" customFormat="1" x14ac:dyDescent="0.25">
      <c r="A215" s="54">
        <v>44113</v>
      </c>
      <c r="B215" s="37" t="s">
        <v>82</v>
      </c>
      <c r="C215" s="37">
        <v>700</v>
      </c>
      <c r="D215" s="37" t="s">
        <v>17</v>
      </c>
      <c r="E215" s="74">
        <v>1485</v>
      </c>
      <c r="F215" s="74">
        <v>1478</v>
      </c>
      <c r="G215" s="41">
        <v>0</v>
      </c>
      <c r="H215" s="74">
        <v>0</v>
      </c>
      <c r="I215" s="49">
        <f t="shared" ref="I215" si="615">(IF(D215="SELL",E215-F215,IF(D215="BUY",F215-E215)))*C215</f>
        <v>-4900</v>
      </c>
      <c r="J215" s="41">
        <v>0</v>
      </c>
      <c r="K215" s="41">
        <v>0</v>
      </c>
      <c r="L215" s="49">
        <f t="shared" ref="L215" si="616">(J215+I215+K215)/C215</f>
        <v>-7</v>
      </c>
      <c r="M215" s="49">
        <f t="shared" ref="M215" si="617">L215*C215</f>
        <v>-4900</v>
      </c>
    </row>
    <row r="216" spans="1:13" s="42" customFormat="1" x14ac:dyDescent="0.25">
      <c r="A216" s="54">
        <v>44112</v>
      </c>
      <c r="B216" s="37" t="s">
        <v>526</v>
      </c>
      <c r="C216" s="37">
        <v>407</v>
      </c>
      <c r="D216" s="37" t="s">
        <v>20</v>
      </c>
      <c r="E216" s="74">
        <v>1247</v>
      </c>
      <c r="F216" s="74">
        <v>1241</v>
      </c>
      <c r="G216" s="41">
        <v>0</v>
      </c>
      <c r="H216" s="74">
        <v>0</v>
      </c>
      <c r="I216" s="49">
        <f t="shared" ref="I216" si="618">(IF(D216="SELL",E216-F216,IF(D216="BUY",F216-E216)))*C216</f>
        <v>2442</v>
      </c>
      <c r="J216" s="41">
        <v>0</v>
      </c>
      <c r="K216" s="41">
        <v>0</v>
      </c>
      <c r="L216" s="49">
        <f t="shared" ref="L216" si="619">(J216+I216+K216)/C216</f>
        <v>6</v>
      </c>
      <c r="M216" s="49">
        <f t="shared" ref="M216" si="620">L216*C216</f>
        <v>2442</v>
      </c>
    </row>
    <row r="217" spans="1:13" s="42" customFormat="1" x14ac:dyDescent="0.25">
      <c r="A217" s="54">
        <v>44112</v>
      </c>
      <c r="B217" s="37" t="s">
        <v>133</v>
      </c>
      <c r="C217" s="37">
        <v>500</v>
      </c>
      <c r="D217" s="37" t="s">
        <v>17</v>
      </c>
      <c r="E217" s="74">
        <v>1482</v>
      </c>
      <c r="F217" s="74">
        <v>1479.15</v>
      </c>
      <c r="G217" s="41">
        <v>0</v>
      </c>
      <c r="H217" s="74">
        <v>0</v>
      </c>
      <c r="I217" s="49">
        <f t="shared" ref="I217" si="621">(IF(D217="SELL",E217-F217,IF(D217="BUY",F217-E217)))*C217</f>
        <v>-1424.9999999999545</v>
      </c>
      <c r="J217" s="41">
        <v>0</v>
      </c>
      <c r="K217" s="41">
        <v>0</v>
      </c>
      <c r="L217" s="49">
        <f t="shared" ref="L217" si="622">(J217+I217+K217)/C217</f>
        <v>-2.8499999999999091</v>
      </c>
      <c r="M217" s="49">
        <f t="shared" ref="M217" si="623">L217*C217</f>
        <v>-1424.9999999999545</v>
      </c>
    </row>
    <row r="218" spans="1:13" s="42" customFormat="1" x14ac:dyDescent="0.25">
      <c r="A218" s="54">
        <v>44112</v>
      </c>
      <c r="B218" s="37" t="s">
        <v>591</v>
      </c>
      <c r="C218" s="37">
        <v>500</v>
      </c>
      <c r="D218" s="37" t="s">
        <v>17</v>
      </c>
      <c r="E218" s="74">
        <v>2200</v>
      </c>
      <c r="F218" s="74">
        <v>2190</v>
      </c>
      <c r="G218" s="41">
        <v>0</v>
      </c>
      <c r="H218" s="74">
        <v>0</v>
      </c>
      <c r="I218" s="49">
        <f t="shared" ref="I218" si="624">(IF(D218="SELL",E218-F218,IF(D218="BUY",F218-E218)))*C218</f>
        <v>-5000</v>
      </c>
      <c r="J218" s="41">
        <v>0</v>
      </c>
      <c r="K218" s="41">
        <v>0</v>
      </c>
      <c r="L218" s="49">
        <f t="shared" ref="L218" si="625">(J218+I218+K218)/C218</f>
        <v>-10</v>
      </c>
      <c r="M218" s="49">
        <f t="shared" ref="M218" si="626">L218*C218</f>
        <v>-5000</v>
      </c>
    </row>
    <row r="219" spans="1:13" s="42" customFormat="1" x14ac:dyDescent="0.25">
      <c r="A219" s="54">
        <v>44111</v>
      </c>
      <c r="B219" s="37" t="s">
        <v>161</v>
      </c>
      <c r="C219" s="37">
        <v>4000</v>
      </c>
      <c r="D219" s="37" t="s">
        <v>17</v>
      </c>
      <c r="E219" s="74">
        <v>330</v>
      </c>
      <c r="F219" s="74">
        <v>330.8</v>
      </c>
      <c r="G219" s="41">
        <v>0</v>
      </c>
      <c r="H219" s="74">
        <v>0</v>
      </c>
      <c r="I219" s="49">
        <f t="shared" ref="I219" si="627">(IF(D219="SELL",E219-F219,IF(D219="BUY",F219-E219)))*C219</f>
        <v>3200.0000000000455</v>
      </c>
      <c r="J219" s="41">
        <v>0</v>
      </c>
      <c r="K219" s="41">
        <v>0</v>
      </c>
      <c r="L219" s="49">
        <f t="shared" ref="L219" si="628">(J219+I219+K219)/C219</f>
        <v>0.80000000000001137</v>
      </c>
      <c r="M219" s="49">
        <f t="shared" ref="M219" si="629">L219*C219</f>
        <v>3200.0000000000455</v>
      </c>
    </row>
    <row r="220" spans="1:13" s="42" customFormat="1" x14ac:dyDescent="0.25">
      <c r="A220" s="54">
        <v>44111</v>
      </c>
      <c r="B220" s="37" t="s">
        <v>471</v>
      </c>
      <c r="C220" s="37">
        <v>1500</v>
      </c>
      <c r="D220" s="37" t="s">
        <v>17</v>
      </c>
      <c r="E220" s="74">
        <v>441</v>
      </c>
      <c r="F220" s="74">
        <v>443</v>
      </c>
      <c r="G220" s="41">
        <v>0</v>
      </c>
      <c r="H220" s="74">
        <v>0</v>
      </c>
      <c r="I220" s="49">
        <f t="shared" ref="I220" si="630">(IF(D220="SELL",E220-F220,IF(D220="BUY",F220-E220)))*C220</f>
        <v>3000</v>
      </c>
      <c r="J220" s="41">
        <v>0</v>
      </c>
      <c r="K220" s="41">
        <v>0</v>
      </c>
      <c r="L220" s="49">
        <f t="shared" ref="L220" si="631">(J220+I220+K220)/C220</f>
        <v>2</v>
      </c>
      <c r="M220" s="49">
        <f t="shared" ref="M220" si="632">L220*C220</f>
        <v>3000</v>
      </c>
    </row>
    <row r="221" spans="1:13" s="42" customFormat="1" x14ac:dyDescent="0.25">
      <c r="A221" s="54">
        <v>44111</v>
      </c>
      <c r="B221" s="37" t="s">
        <v>406</v>
      </c>
      <c r="C221" s="37">
        <v>300</v>
      </c>
      <c r="D221" s="37" t="s">
        <v>17</v>
      </c>
      <c r="E221" s="74">
        <v>2140</v>
      </c>
      <c r="F221" s="74">
        <v>2130</v>
      </c>
      <c r="G221" s="41">
        <v>165.5</v>
      </c>
      <c r="H221" s="74">
        <v>0</v>
      </c>
      <c r="I221" s="49">
        <f t="shared" ref="I221" si="633">(IF(D221="SELL",E221-F221,IF(D221="BUY",F221-E221)))*C221</f>
        <v>-3000</v>
      </c>
      <c r="J221" s="41">
        <f>C221*1.9</f>
        <v>570</v>
      </c>
      <c r="K221" s="41">
        <v>0</v>
      </c>
      <c r="L221" s="49">
        <f t="shared" ref="L221" si="634">(J221+I221+K221)/C221</f>
        <v>-8.1</v>
      </c>
      <c r="M221" s="49">
        <f t="shared" ref="M221" si="635">L221*C221</f>
        <v>-2430</v>
      </c>
    </row>
    <row r="222" spans="1:13" s="42" customFormat="1" x14ac:dyDescent="0.25">
      <c r="A222" s="54">
        <v>44110</v>
      </c>
      <c r="B222" s="37" t="s">
        <v>19</v>
      </c>
      <c r="C222" s="37">
        <v>3300</v>
      </c>
      <c r="D222" s="37" t="s">
        <v>17</v>
      </c>
      <c r="E222" s="74">
        <v>162.69999999999999</v>
      </c>
      <c r="F222" s="74">
        <v>163.6</v>
      </c>
      <c r="G222" s="41">
        <v>165.5</v>
      </c>
      <c r="H222" s="74">
        <v>0</v>
      </c>
      <c r="I222" s="49">
        <f t="shared" ref="I222" si="636">(IF(D222="SELL",E222-F222,IF(D222="BUY",F222-E222)))*C222</f>
        <v>2970.0000000000186</v>
      </c>
      <c r="J222" s="41">
        <f>C222*1.9</f>
        <v>6270</v>
      </c>
      <c r="K222" s="41">
        <v>0</v>
      </c>
      <c r="L222" s="49">
        <f t="shared" ref="L222" si="637">(J222+I222+K222)/C222</f>
        <v>2.8000000000000056</v>
      </c>
      <c r="M222" s="49">
        <f t="shared" ref="M222" si="638">L222*C222</f>
        <v>9240.0000000000182</v>
      </c>
    </row>
    <row r="223" spans="1:13" s="42" customFormat="1" x14ac:dyDescent="0.25">
      <c r="A223" s="54">
        <v>44110</v>
      </c>
      <c r="B223" s="37" t="s">
        <v>577</v>
      </c>
      <c r="C223" s="37">
        <v>1300</v>
      </c>
      <c r="D223" s="37" t="s">
        <v>17</v>
      </c>
      <c r="E223" s="74">
        <v>640</v>
      </c>
      <c r="F223" s="74">
        <v>642.5</v>
      </c>
      <c r="G223" s="41">
        <v>0</v>
      </c>
      <c r="H223" s="74">
        <v>0</v>
      </c>
      <c r="I223" s="49">
        <f t="shared" ref="I223" si="639">(IF(D223="SELL",E223-F223,IF(D223="BUY",F223-E223)))*C223</f>
        <v>3250</v>
      </c>
      <c r="J223" s="41">
        <v>0</v>
      </c>
      <c r="K223" s="41">
        <f>C223*4</f>
        <v>5200</v>
      </c>
      <c r="L223" s="49">
        <f t="shared" ref="L223" si="640">(J223+I223+K223)/C223</f>
        <v>6.5</v>
      </c>
      <c r="M223" s="49">
        <f t="shared" ref="M223" si="641">L223*C223</f>
        <v>8450</v>
      </c>
    </row>
    <row r="224" spans="1:13" s="42" customFormat="1" x14ac:dyDescent="0.25">
      <c r="A224" s="54">
        <v>44110</v>
      </c>
      <c r="B224" s="37" t="s">
        <v>541</v>
      </c>
      <c r="C224" s="37">
        <v>750</v>
      </c>
      <c r="D224" s="37" t="s">
        <v>17</v>
      </c>
      <c r="E224" s="74">
        <v>1192</v>
      </c>
      <c r="F224" s="74">
        <v>1196</v>
      </c>
      <c r="G224" s="41">
        <v>0</v>
      </c>
      <c r="H224" s="74">
        <v>0</v>
      </c>
      <c r="I224" s="49">
        <f t="shared" ref="I224" si="642">(IF(D224="SELL",E224-F224,IF(D224="BUY",F224-E224)))*C224</f>
        <v>3000</v>
      </c>
      <c r="J224" s="41">
        <v>0</v>
      </c>
      <c r="K224" s="41">
        <f>C224*4</f>
        <v>3000</v>
      </c>
      <c r="L224" s="49">
        <f t="shared" ref="L224" si="643">(J224+I224+K224)/C224</f>
        <v>8</v>
      </c>
      <c r="M224" s="49">
        <f t="shared" ref="M224" si="644">L224*C224</f>
        <v>6000</v>
      </c>
    </row>
    <row r="225" spans="1:13" s="42" customFormat="1" x14ac:dyDescent="0.25">
      <c r="A225" s="54">
        <v>44109</v>
      </c>
      <c r="B225" s="37" t="s">
        <v>161</v>
      </c>
      <c r="C225" s="37">
        <v>4000</v>
      </c>
      <c r="D225" s="37" t="s">
        <v>17</v>
      </c>
      <c r="E225" s="74">
        <v>313</v>
      </c>
      <c r="F225" s="74">
        <v>313.8</v>
      </c>
      <c r="G225" s="41">
        <v>316</v>
      </c>
      <c r="H225" s="74">
        <v>320</v>
      </c>
      <c r="I225" s="49">
        <f t="shared" ref="I225" si="645">(IF(D225="SELL",E225-F225,IF(D225="BUY",F225-E225)))*C225</f>
        <v>3200.0000000000455</v>
      </c>
      <c r="J225" s="41">
        <f>C225*2.8</f>
        <v>11200</v>
      </c>
      <c r="K225" s="41">
        <f>C225*4</f>
        <v>16000</v>
      </c>
      <c r="L225" s="49">
        <f t="shared" ref="L225" si="646">(J225+I225+K225)/C225</f>
        <v>7.6000000000000112</v>
      </c>
      <c r="M225" s="49">
        <f t="shared" ref="M225" si="647">L225*C225</f>
        <v>30400.000000000044</v>
      </c>
    </row>
    <row r="226" spans="1:13" s="42" customFormat="1" x14ac:dyDescent="0.25">
      <c r="A226" s="54">
        <v>44109</v>
      </c>
      <c r="B226" s="37" t="s">
        <v>91</v>
      </c>
      <c r="C226" s="37">
        <v>2200</v>
      </c>
      <c r="D226" s="37" t="s">
        <v>17</v>
      </c>
      <c r="E226" s="74">
        <v>410.5</v>
      </c>
      <c r="F226" s="74">
        <v>412</v>
      </c>
      <c r="G226" s="41">
        <v>0</v>
      </c>
      <c r="H226" s="74">
        <v>0</v>
      </c>
      <c r="I226" s="49">
        <f t="shared" ref="I226" si="648">(IF(D226="SELL",E226-F226,IF(D226="BUY",F226-E226)))*C226</f>
        <v>3300</v>
      </c>
      <c r="J226" s="41">
        <v>0</v>
      </c>
      <c r="K226" s="41">
        <v>0</v>
      </c>
      <c r="L226" s="49">
        <f t="shared" ref="L226" si="649">(J226+I226+K226)/C226</f>
        <v>1.5</v>
      </c>
      <c r="M226" s="49">
        <f t="shared" ref="M226" si="650">L226*C226</f>
        <v>3300</v>
      </c>
    </row>
    <row r="227" spans="1:13" s="42" customFormat="1" x14ac:dyDescent="0.25">
      <c r="A227" s="54">
        <v>44109</v>
      </c>
      <c r="B227" s="37" t="s">
        <v>80</v>
      </c>
      <c r="C227" s="37">
        <v>750</v>
      </c>
      <c r="D227" s="37" t="s">
        <v>17</v>
      </c>
      <c r="E227" s="74">
        <v>1214</v>
      </c>
      <c r="F227" s="74">
        <v>1208</v>
      </c>
      <c r="G227" s="41">
        <v>0</v>
      </c>
      <c r="H227" s="74">
        <v>0</v>
      </c>
      <c r="I227" s="49">
        <f t="shared" ref="I227" si="651">(IF(D227="SELL",E227-F227,IF(D227="BUY",F227-E227)))*C227</f>
        <v>-4500</v>
      </c>
      <c r="J227" s="41">
        <v>0</v>
      </c>
      <c r="K227" s="41">
        <v>0</v>
      </c>
      <c r="L227" s="49">
        <f t="shared" ref="L227" si="652">(J227+I227+K227)/C227</f>
        <v>-6</v>
      </c>
      <c r="M227" s="49">
        <f t="shared" ref="M227" si="653">L227*C227</f>
        <v>-4500</v>
      </c>
    </row>
    <row r="228" spans="1:13" s="42" customFormat="1" x14ac:dyDescent="0.25">
      <c r="A228" s="54">
        <v>44105</v>
      </c>
      <c r="B228" s="37" t="s">
        <v>161</v>
      </c>
      <c r="C228" s="37">
        <v>4000</v>
      </c>
      <c r="D228" s="37" t="s">
        <v>17</v>
      </c>
      <c r="E228" s="74">
        <v>301</v>
      </c>
      <c r="F228" s="74">
        <v>302</v>
      </c>
      <c r="G228" s="41">
        <v>0</v>
      </c>
      <c r="H228" s="74">
        <v>0</v>
      </c>
      <c r="I228" s="49">
        <f t="shared" ref="I228" si="654">(IF(D228="SELL",E228-F228,IF(D228="BUY",F228-E228)))*C228</f>
        <v>4000</v>
      </c>
      <c r="J228" s="41">
        <v>0</v>
      </c>
      <c r="K228" s="41">
        <v>0</v>
      </c>
      <c r="L228" s="49">
        <f t="shared" ref="L228" si="655">(J228+I228+K228)/C228</f>
        <v>1</v>
      </c>
      <c r="M228" s="49">
        <f t="shared" ref="M228" si="656">L228*C228</f>
        <v>4000</v>
      </c>
    </row>
    <row r="229" spans="1:13" s="42" customFormat="1" x14ac:dyDescent="0.25">
      <c r="A229" s="54">
        <v>44105</v>
      </c>
      <c r="B229" s="37" t="s">
        <v>157</v>
      </c>
      <c r="C229" s="37">
        <v>1300</v>
      </c>
      <c r="D229" s="37" t="s">
        <v>17</v>
      </c>
      <c r="E229" s="74">
        <v>809</v>
      </c>
      <c r="F229" s="74">
        <v>811</v>
      </c>
      <c r="G229" s="41">
        <v>0</v>
      </c>
      <c r="H229" s="74">
        <v>0</v>
      </c>
      <c r="I229" s="49">
        <f t="shared" ref="I229" si="657">(IF(D229="SELL",E229-F229,IF(D229="BUY",F229-E229)))*C229</f>
        <v>2600</v>
      </c>
      <c r="J229" s="41">
        <v>0</v>
      </c>
      <c r="K229" s="41">
        <v>0</v>
      </c>
      <c r="L229" s="49">
        <f t="shared" ref="L229" si="658">(J229+I229+K229)/C229</f>
        <v>2</v>
      </c>
      <c r="M229" s="49">
        <f t="shared" ref="M229" si="659">L229*C229</f>
        <v>2600</v>
      </c>
    </row>
    <row r="230" spans="1:13" s="42" customFormat="1" x14ac:dyDescent="0.25">
      <c r="A230" s="54">
        <v>44105</v>
      </c>
      <c r="B230" s="37" t="s">
        <v>531</v>
      </c>
      <c r="C230" s="37">
        <v>5000</v>
      </c>
      <c r="D230" s="37" t="s">
        <v>17</v>
      </c>
      <c r="E230" s="74">
        <v>195</v>
      </c>
      <c r="F230" s="74">
        <v>194</v>
      </c>
      <c r="G230" s="41">
        <v>0</v>
      </c>
      <c r="H230" s="74">
        <v>0</v>
      </c>
      <c r="I230" s="49">
        <f t="shared" ref="I230" si="660">(IF(D230="SELL",E230-F230,IF(D230="BUY",F230-E230)))*C230</f>
        <v>-5000</v>
      </c>
      <c r="J230" s="41">
        <v>0</v>
      </c>
      <c r="K230" s="41">
        <v>0</v>
      </c>
      <c r="L230" s="49">
        <f t="shared" ref="L230" si="661">(J230+I230+K230)/C230</f>
        <v>-1</v>
      </c>
      <c r="M230" s="49">
        <f t="shared" ref="M230" si="662">L230*C230</f>
        <v>-5000</v>
      </c>
    </row>
    <row r="231" spans="1:13" s="42" customFormat="1" x14ac:dyDescent="0.25">
      <c r="A231" s="54">
        <v>44104</v>
      </c>
      <c r="B231" s="37" t="s">
        <v>144</v>
      </c>
      <c r="C231" s="37">
        <v>550</v>
      </c>
      <c r="D231" s="37" t="s">
        <v>20</v>
      </c>
      <c r="E231" s="74">
        <v>1320</v>
      </c>
      <c r="F231" s="74">
        <v>1318</v>
      </c>
      <c r="G231" s="41">
        <v>0</v>
      </c>
      <c r="H231" s="74">
        <v>0</v>
      </c>
      <c r="I231" s="49">
        <f t="shared" ref="I231" si="663">(IF(D231="SELL",E231-F231,IF(D231="BUY",F231-E231)))*C231</f>
        <v>1100</v>
      </c>
      <c r="J231" s="41">
        <v>0</v>
      </c>
      <c r="K231" s="41">
        <v>0</v>
      </c>
      <c r="L231" s="49">
        <f t="shared" ref="L231" si="664">(J231+I231+K231)/C231</f>
        <v>2</v>
      </c>
      <c r="M231" s="49">
        <f t="shared" ref="M231" si="665">L231*C231</f>
        <v>1100</v>
      </c>
    </row>
    <row r="232" spans="1:13" s="42" customFormat="1" x14ac:dyDescent="0.25">
      <c r="A232" s="54">
        <v>44104</v>
      </c>
      <c r="B232" s="37" t="s">
        <v>93</v>
      </c>
      <c r="C232" s="37">
        <v>6000</v>
      </c>
      <c r="D232" s="37" t="s">
        <v>20</v>
      </c>
      <c r="E232" s="74">
        <v>99</v>
      </c>
      <c r="F232" s="74">
        <v>99.7</v>
      </c>
      <c r="G232" s="41">
        <v>0</v>
      </c>
      <c r="H232" s="74">
        <v>0</v>
      </c>
      <c r="I232" s="49">
        <f t="shared" ref="I232" si="666">(IF(D232="SELL",E232-F232,IF(D232="BUY",F232-E232)))*C232</f>
        <v>-4200.0000000000173</v>
      </c>
      <c r="J232" s="41">
        <v>0</v>
      </c>
      <c r="K232" s="41">
        <v>0</v>
      </c>
      <c r="L232" s="49">
        <f t="shared" ref="L232" si="667">(J232+I232+K232)/C232</f>
        <v>-0.70000000000000284</v>
      </c>
      <c r="M232" s="49">
        <f t="shared" ref="M232" si="668">L232*C232</f>
        <v>-4200.0000000000173</v>
      </c>
    </row>
    <row r="233" spans="1:13" s="42" customFormat="1" x14ac:dyDescent="0.25">
      <c r="A233" s="54">
        <v>44104</v>
      </c>
      <c r="B233" s="37" t="s">
        <v>591</v>
      </c>
      <c r="C233" s="37">
        <v>500</v>
      </c>
      <c r="D233" s="37" t="s">
        <v>17</v>
      </c>
      <c r="E233" s="74">
        <v>2095</v>
      </c>
      <c r="F233" s="74">
        <v>2085</v>
      </c>
      <c r="G233" s="41">
        <v>0</v>
      </c>
      <c r="H233" s="74">
        <v>0</v>
      </c>
      <c r="I233" s="49">
        <f t="shared" ref="I233" si="669">(IF(D233="SELL",E233-F233,IF(D233="BUY",F233-E233)))*C233</f>
        <v>-5000</v>
      </c>
      <c r="J233" s="41">
        <v>0</v>
      </c>
      <c r="K233" s="41">
        <v>0</v>
      </c>
      <c r="L233" s="49">
        <f t="shared" ref="L233" si="670">(J233+I233+K233)/C233</f>
        <v>-10</v>
      </c>
      <c r="M233" s="49">
        <f t="shared" ref="M233" si="671">L233*C233</f>
        <v>-5000</v>
      </c>
    </row>
    <row r="234" spans="1:13" s="42" customFormat="1" x14ac:dyDescent="0.25">
      <c r="A234" s="54">
        <v>44103</v>
      </c>
      <c r="B234" s="37" t="s">
        <v>179</v>
      </c>
      <c r="C234" s="37">
        <v>2800</v>
      </c>
      <c r="D234" s="37" t="s">
        <v>20</v>
      </c>
      <c r="E234" s="74">
        <v>181</v>
      </c>
      <c r="F234" s="74">
        <v>179.8</v>
      </c>
      <c r="G234" s="41">
        <v>0</v>
      </c>
      <c r="H234" s="74">
        <v>0</v>
      </c>
      <c r="I234" s="49">
        <f t="shared" ref="I234" si="672">(IF(D234="SELL",E234-F234,IF(D234="BUY",F234-E234)))*C234</f>
        <v>3359.9999999999682</v>
      </c>
      <c r="J234" s="41">
        <v>0</v>
      </c>
      <c r="K234" s="41">
        <v>0</v>
      </c>
      <c r="L234" s="49">
        <f t="shared" ref="L234" si="673">(J234+I234+K234)/C234</f>
        <v>1.1999999999999886</v>
      </c>
      <c r="M234" s="49">
        <f t="shared" ref="M234" si="674">L234*C234</f>
        <v>3359.9999999999682</v>
      </c>
    </row>
    <row r="235" spans="1:13" s="42" customFormat="1" x14ac:dyDescent="0.25">
      <c r="A235" s="54">
        <v>44103</v>
      </c>
      <c r="B235" s="37" t="s">
        <v>161</v>
      </c>
      <c r="C235" s="37">
        <v>4000</v>
      </c>
      <c r="D235" s="37" t="s">
        <v>20</v>
      </c>
      <c r="E235" s="74">
        <v>295</v>
      </c>
      <c r="F235" s="74">
        <v>294.2</v>
      </c>
      <c r="G235" s="41">
        <v>0</v>
      </c>
      <c r="H235" s="74">
        <v>0</v>
      </c>
      <c r="I235" s="49">
        <f t="shared" ref="I235" si="675">(IF(D235="SELL",E235-F235,IF(D235="BUY",F235-E235)))*C235</f>
        <v>3200.0000000000455</v>
      </c>
      <c r="J235" s="41">
        <v>0</v>
      </c>
      <c r="K235" s="41">
        <v>0</v>
      </c>
      <c r="L235" s="49">
        <f t="shared" ref="L235" si="676">(J235+I235+K235)/C235</f>
        <v>0.80000000000001137</v>
      </c>
      <c r="M235" s="49">
        <f t="shared" ref="M235" si="677">L235*C235</f>
        <v>3200.0000000000455</v>
      </c>
    </row>
    <row r="236" spans="1:13" s="42" customFormat="1" x14ac:dyDescent="0.25">
      <c r="A236" s="54">
        <v>44103</v>
      </c>
      <c r="B236" s="37" t="s">
        <v>562</v>
      </c>
      <c r="C236" s="37">
        <v>2500</v>
      </c>
      <c r="D236" s="37" t="s">
        <v>17</v>
      </c>
      <c r="E236" s="74">
        <v>248</v>
      </c>
      <c r="F236" s="74">
        <v>249.5</v>
      </c>
      <c r="G236" s="41">
        <v>252</v>
      </c>
      <c r="H236" s="74">
        <v>445</v>
      </c>
      <c r="I236" s="49">
        <f t="shared" ref="I236" si="678">(IF(D236="SELL",E236-F236,IF(D236="BUY",F236-E236)))*C236</f>
        <v>3750</v>
      </c>
      <c r="J236" s="41">
        <f>C236*2.5</f>
        <v>6250</v>
      </c>
      <c r="K236" s="41">
        <v>0</v>
      </c>
      <c r="L236" s="49">
        <f t="shared" ref="L236" si="679">(J236+I236+K236)/C236</f>
        <v>4</v>
      </c>
      <c r="M236" s="49">
        <f t="shared" ref="M236" si="680">L236*C236</f>
        <v>10000</v>
      </c>
    </row>
    <row r="237" spans="1:13" s="42" customFormat="1" x14ac:dyDescent="0.25">
      <c r="A237" s="54">
        <v>44102</v>
      </c>
      <c r="B237" s="37" t="s">
        <v>591</v>
      </c>
      <c r="C237" s="37">
        <v>500</v>
      </c>
      <c r="D237" s="37" t="s">
        <v>17</v>
      </c>
      <c r="E237" s="74">
        <v>2030</v>
      </c>
      <c r="F237" s="74">
        <v>2036</v>
      </c>
      <c r="G237" s="41">
        <v>2050</v>
      </c>
      <c r="H237" s="74">
        <v>445</v>
      </c>
      <c r="I237" s="49">
        <f t="shared" ref="I237" si="681">(IF(D237="SELL",E237-F237,IF(D237="BUY",F237-E237)))*C237</f>
        <v>3000</v>
      </c>
      <c r="J237" s="41">
        <f>C237*14</f>
        <v>7000</v>
      </c>
      <c r="K237" s="41">
        <v>0</v>
      </c>
      <c r="L237" s="49">
        <f t="shared" ref="L237" si="682">(J237+I237+K237)/C237</f>
        <v>20</v>
      </c>
      <c r="M237" s="49">
        <f t="shared" ref="M237" si="683">L237*C237</f>
        <v>10000</v>
      </c>
    </row>
    <row r="238" spans="1:13" s="42" customFormat="1" x14ac:dyDescent="0.25">
      <c r="A238" s="54">
        <v>44102</v>
      </c>
      <c r="B238" s="37" t="s">
        <v>115</v>
      </c>
      <c r="C238" s="37">
        <v>2500</v>
      </c>
      <c r="D238" s="37" t="s">
        <v>17</v>
      </c>
      <c r="E238" s="74">
        <v>340.5</v>
      </c>
      <c r="F238" s="74">
        <v>342</v>
      </c>
      <c r="G238" s="41">
        <v>0</v>
      </c>
      <c r="H238" s="74">
        <v>0</v>
      </c>
      <c r="I238" s="49">
        <f t="shared" ref="I238" si="684">(IF(D238="SELL",E238-F238,IF(D238="BUY",F238-E238)))*C238</f>
        <v>3750</v>
      </c>
      <c r="J238" s="41">
        <v>0</v>
      </c>
      <c r="K238" s="41">
        <v>0</v>
      </c>
      <c r="L238" s="49">
        <f t="shared" ref="L238" si="685">(J238+I238+K238)/C238</f>
        <v>1.5</v>
      </c>
      <c r="M238" s="49">
        <f t="shared" ref="M238" si="686">L238*C238</f>
        <v>3750</v>
      </c>
    </row>
    <row r="239" spans="1:13" s="42" customFormat="1" x14ac:dyDescent="0.25">
      <c r="A239" s="54">
        <v>44099</v>
      </c>
      <c r="B239" s="37" t="s">
        <v>146</v>
      </c>
      <c r="C239" s="37">
        <v>1851</v>
      </c>
      <c r="D239" s="37" t="s">
        <v>17</v>
      </c>
      <c r="E239" s="74">
        <v>434</v>
      </c>
      <c r="F239" s="74">
        <v>436</v>
      </c>
      <c r="G239" s="41">
        <v>439</v>
      </c>
      <c r="H239" s="74">
        <v>445</v>
      </c>
      <c r="I239" s="49">
        <f t="shared" ref="I239" si="687">(IF(D239="SELL",E239-F239,IF(D239="BUY",F239-E239)))*C239</f>
        <v>3702</v>
      </c>
      <c r="J239" s="41">
        <f>C239*3</f>
        <v>5553</v>
      </c>
      <c r="K239" s="41">
        <f>C239*6</f>
        <v>11106</v>
      </c>
      <c r="L239" s="49">
        <f t="shared" ref="L239" si="688">(J239+I239+K239)/C239</f>
        <v>11</v>
      </c>
      <c r="M239" s="49">
        <f t="shared" ref="M239" si="689">L239*C239</f>
        <v>20361</v>
      </c>
    </row>
    <row r="240" spans="1:13" s="42" customFormat="1" x14ac:dyDescent="0.25">
      <c r="A240" s="54">
        <v>44099</v>
      </c>
      <c r="B240" s="37" t="s">
        <v>28</v>
      </c>
      <c r="C240" s="37">
        <v>3000</v>
      </c>
      <c r="D240" s="37" t="s">
        <v>17</v>
      </c>
      <c r="E240" s="74">
        <v>181.5</v>
      </c>
      <c r="F240" s="74">
        <v>182.5</v>
      </c>
      <c r="G240" s="41">
        <v>0</v>
      </c>
      <c r="H240" s="74">
        <v>0</v>
      </c>
      <c r="I240" s="49">
        <f t="shared" ref="I240" si="690">(IF(D240="SELL",E240-F240,IF(D240="BUY",F240-E240)))*C240</f>
        <v>3000</v>
      </c>
      <c r="J240" s="41">
        <v>0</v>
      </c>
      <c r="K240" s="41">
        <v>0</v>
      </c>
      <c r="L240" s="49">
        <f t="shared" ref="L240" si="691">(J240+I240+K240)/C240</f>
        <v>1</v>
      </c>
      <c r="M240" s="49">
        <f t="shared" ref="M240" si="692">L240*C240</f>
        <v>3000</v>
      </c>
    </row>
    <row r="241" spans="1:13" s="42" customFormat="1" x14ac:dyDescent="0.25">
      <c r="A241" s="54">
        <v>44099</v>
      </c>
      <c r="B241" s="37" t="s">
        <v>406</v>
      </c>
      <c r="C241" s="37">
        <v>300</v>
      </c>
      <c r="D241" s="37" t="s">
        <v>17</v>
      </c>
      <c r="E241" s="74">
        <v>2100</v>
      </c>
      <c r="F241" s="74">
        <v>2085</v>
      </c>
      <c r="G241" s="41">
        <v>0</v>
      </c>
      <c r="H241" s="74">
        <v>0</v>
      </c>
      <c r="I241" s="49">
        <f t="shared" ref="I241" si="693">(IF(D241="SELL",E241-F241,IF(D241="BUY",F241-E241)))*C241</f>
        <v>-4500</v>
      </c>
      <c r="J241" s="41">
        <v>0</v>
      </c>
      <c r="K241" s="41">
        <v>0</v>
      </c>
      <c r="L241" s="49">
        <f t="shared" ref="L241" si="694">(J241+I241+K241)/C241</f>
        <v>-15</v>
      </c>
      <c r="M241" s="49">
        <f t="shared" ref="M241" si="695">L241*C241</f>
        <v>-4500</v>
      </c>
    </row>
    <row r="242" spans="1:13" s="42" customFormat="1" x14ac:dyDescent="0.25">
      <c r="A242" s="54">
        <v>44098</v>
      </c>
      <c r="B242" s="37" t="s">
        <v>591</v>
      </c>
      <c r="C242" s="37">
        <v>500</v>
      </c>
      <c r="D242" s="37" t="s">
        <v>17</v>
      </c>
      <c r="E242" s="74">
        <v>1840</v>
      </c>
      <c r="F242" s="74">
        <v>1846</v>
      </c>
      <c r="G242" s="41">
        <v>1860</v>
      </c>
      <c r="H242" s="74">
        <v>1885</v>
      </c>
      <c r="I242" s="49">
        <f t="shared" ref="I242" si="696">(IF(D242="SELL",E242-F242,IF(D242="BUY",F242-E242)))*C242</f>
        <v>3000</v>
      </c>
      <c r="J242" s="41">
        <f>C242*14</f>
        <v>7000</v>
      </c>
      <c r="K242" s="41">
        <f>C242*25</f>
        <v>12500</v>
      </c>
      <c r="L242" s="49">
        <f t="shared" ref="L242" si="697">(J242+I242+K242)/C242</f>
        <v>45</v>
      </c>
      <c r="M242" s="49">
        <f t="shared" ref="M242" si="698">L242*C242</f>
        <v>22500</v>
      </c>
    </row>
    <row r="243" spans="1:13" s="42" customFormat="1" x14ac:dyDescent="0.25">
      <c r="A243" s="54">
        <v>44098</v>
      </c>
      <c r="B243" s="37" t="s">
        <v>88</v>
      </c>
      <c r="C243" s="37">
        <v>667</v>
      </c>
      <c r="D243" s="37" t="s">
        <v>20</v>
      </c>
      <c r="E243" s="74">
        <v>592</v>
      </c>
      <c r="F243" s="74">
        <v>587.5</v>
      </c>
      <c r="G243" s="41">
        <v>575</v>
      </c>
      <c r="H243" s="74">
        <v>560</v>
      </c>
      <c r="I243" s="49">
        <f t="shared" ref="I243" si="699">(IF(D243="SELL",E243-F243,IF(D243="BUY",F243-E243)))*C243</f>
        <v>3001.5</v>
      </c>
      <c r="J243" s="41">
        <f>C243*12.5</f>
        <v>8337.5</v>
      </c>
      <c r="K243" s="41">
        <f>C243*15</f>
        <v>10005</v>
      </c>
      <c r="L243" s="49">
        <f t="shared" ref="L243" si="700">(J243+I243+K243)/C243</f>
        <v>32</v>
      </c>
      <c r="M243" s="49">
        <f t="shared" ref="M243" si="701">L243*C243</f>
        <v>21344</v>
      </c>
    </row>
    <row r="244" spans="1:13" s="42" customFormat="1" x14ac:dyDescent="0.25">
      <c r="A244" s="54">
        <v>44098</v>
      </c>
      <c r="B244" s="37" t="s">
        <v>592</v>
      </c>
      <c r="C244" s="37">
        <v>1000</v>
      </c>
      <c r="D244" s="37" t="s">
        <v>17</v>
      </c>
      <c r="E244" s="74">
        <v>717</v>
      </c>
      <c r="F244" s="74">
        <v>718</v>
      </c>
      <c r="G244" s="41">
        <v>0</v>
      </c>
      <c r="H244" s="74">
        <v>0</v>
      </c>
      <c r="I244" s="49">
        <f t="shared" ref="I244" si="702">(IF(D244="SELL",E244-F244,IF(D244="BUY",F244-E244)))*C244</f>
        <v>1000</v>
      </c>
      <c r="J244" s="41">
        <v>0</v>
      </c>
      <c r="K244" s="41">
        <v>0</v>
      </c>
      <c r="L244" s="49">
        <f t="shared" ref="L244" si="703">(J244+I244+K244)/C244</f>
        <v>1</v>
      </c>
      <c r="M244" s="49">
        <f t="shared" ref="M244" si="704">L244*C244</f>
        <v>1000</v>
      </c>
    </row>
    <row r="245" spans="1:13" s="42" customFormat="1" x14ac:dyDescent="0.25">
      <c r="A245" s="54">
        <v>44097</v>
      </c>
      <c r="B245" s="37" t="s">
        <v>144</v>
      </c>
      <c r="C245" s="37">
        <v>550</v>
      </c>
      <c r="D245" s="37" t="s">
        <v>17</v>
      </c>
      <c r="E245" s="74">
        <v>1330</v>
      </c>
      <c r="F245" s="74">
        <v>1336</v>
      </c>
      <c r="G245" s="41">
        <v>1350</v>
      </c>
      <c r="H245" s="74">
        <v>1370</v>
      </c>
      <c r="I245" s="49">
        <f t="shared" ref="I245:I246" si="705">(IF(D245="SELL",E245-F245,IF(D245="BUY",F245-E245)))*C245</f>
        <v>3300</v>
      </c>
      <c r="J245" s="41">
        <f>C245*14</f>
        <v>7700</v>
      </c>
      <c r="K245" s="41">
        <f>C245*20</f>
        <v>11000</v>
      </c>
      <c r="L245" s="49">
        <f t="shared" ref="L245:L246" si="706">(J245+I245+K245)/C245</f>
        <v>40</v>
      </c>
      <c r="M245" s="49">
        <f t="shared" ref="M245:M246" si="707">L245*C245</f>
        <v>22000</v>
      </c>
    </row>
    <row r="246" spans="1:13" s="42" customFormat="1" x14ac:dyDescent="0.25">
      <c r="A246" s="54">
        <v>44097</v>
      </c>
      <c r="B246" s="37" t="s">
        <v>534</v>
      </c>
      <c r="C246" s="37">
        <v>1100</v>
      </c>
      <c r="D246" s="37" t="s">
        <v>17</v>
      </c>
      <c r="E246" s="74">
        <v>1220</v>
      </c>
      <c r="F246" s="74">
        <v>1224</v>
      </c>
      <c r="G246" s="41">
        <v>1230</v>
      </c>
      <c r="H246" s="74">
        <v>1240</v>
      </c>
      <c r="I246" s="49">
        <f t="shared" si="705"/>
        <v>4400</v>
      </c>
      <c r="J246" s="41">
        <f>C246*6</f>
        <v>6600</v>
      </c>
      <c r="K246" s="41">
        <f>C246*10</f>
        <v>11000</v>
      </c>
      <c r="L246" s="49">
        <f t="shared" si="706"/>
        <v>20</v>
      </c>
      <c r="M246" s="49">
        <f t="shared" si="707"/>
        <v>22000</v>
      </c>
    </row>
    <row r="247" spans="1:13" s="42" customFormat="1" x14ac:dyDescent="0.25">
      <c r="A247" s="54">
        <v>44097</v>
      </c>
      <c r="B247" s="37" t="s">
        <v>161</v>
      </c>
      <c r="C247" s="37">
        <v>4000</v>
      </c>
      <c r="D247" s="37" t="s">
        <v>17</v>
      </c>
      <c r="E247" s="74">
        <v>289</v>
      </c>
      <c r="F247" s="74">
        <v>291</v>
      </c>
      <c r="G247" s="41">
        <v>293</v>
      </c>
      <c r="H247" s="74">
        <v>296.64999999999998</v>
      </c>
      <c r="I247" s="49">
        <f t="shared" ref="I247" si="708">(IF(D247="SELL",E247-F247,IF(D247="BUY",F247-E247)))*C247</f>
        <v>8000</v>
      </c>
      <c r="J247" s="41">
        <f>C247*2</f>
        <v>8000</v>
      </c>
      <c r="K247" s="41">
        <f>C247*3.65</f>
        <v>14600</v>
      </c>
      <c r="L247" s="49">
        <f t="shared" ref="L247" si="709">(J247+I247+K247)/C247</f>
        <v>7.65</v>
      </c>
      <c r="M247" s="49">
        <f t="shared" ref="M247" si="710">L247*C247</f>
        <v>30600</v>
      </c>
    </row>
    <row r="248" spans="1:13" s="42" customFormat="1" x14ac:dyDescent="0.25">
      <c r="A248" s="54">
        <v>44096</v>
      </c>
      <c r="B248" s="37" t="s">
        <v>88</v>
      </c>
      <c r="C248" s="37">
        <v>667</v>
      </c>
      <c r="D248" s="37" t="s">
        <v>20</v>
      </c>
      <c r="E248" s="74">
        <v>646.29999999999995</v>
      </c>
      <c r="F248" s="74">
        <v>642</v>
      </c>
      <c r="G248" s="41">
        <v>635</v>
      </c>
      <c r="H248" s="74">
        <v>0</v>
      </c>
      <c r="I248" s="49">
        <f t="shared" ref="I248" si="711">(IF(D248="SELL",E248-F248,IF(D248="BUY",F248-E248)))*C248</f>
        <v>2868.0999999999694</v>
      </c>
      <c r="J248" s="41">
        <f>C248*7</f>
        <v>4669</v>
      </c>
      <c r="K248" s="41">
        <v>0</v>
      </c>
      <c r="L248" s="49">
        <f t="shared" ref="L248" si="712">(J248+I248+K248)/C248</f>
        <v>11.299999999999955</v>
      </c>
      <c r="M248" s="49">
        <f t="shared" ref="M248" si="713">L248*C248</f>
        <v>7537.0999999999694</v>
      </c>
    </row>
    <row r="249" spans="1:13" s="42" customFormat="1" x14ac:dyDescent="0.25">
      <c r="A249" s="54">
        <v>44096</v>
      </c>
      <c r="B249" s="37" t="s">
        <v>591</v>
      </c>
      <c r="C249" s="37">
        <v>500</v>
      </c>
      <c r="D249" s="37" t="s">
        <v>17</v>
      </c>
      <c r="E249" s="74">
        <v>1790</v>
      </c>
      <c r="F249" s="74">
        <v>1795</v>
      </c>
      <c r="G249" s="41">
        <v>0</v>
      </c>
      <c r="H249" s="74">
        <v>0</v>
      </c>
      <c r="I249" s="49">
        <f t="shared" ref="I249" si="714">(IF(D249="SELL",E249-F249,IF(D249="BUY",F249-E249)))*C249</f>
        <v>2500</v>
      </c>
      <c r="J249" s="41">
        <v>0</v>
      </c>
      <c r="K249" s="41">
        <v>0</v>
      </c>
      <c r="L249" s="49">
        <f t="shared" ref="L249" si="715">(J249+I249+K249)/C249</f>
        <v>5</v>
      </c>
      <c r="M249" s="49">
        <f t="shared" ref="M249" si="716">L249*C249</f>
        <v>2500</v>
      </c>
    </row>
    <row r="250" spans="1:13" s="42" customFormat="1" x14ac:dyDescent="0.25">
      <c r="A250" s="54">
        <v>44096</v>
      </c>
      <c r="B250" s="37" t="s">
        <v>118</v>
      </c>
      <c r="C250" s="37">
        <v>1300</v>
      </c>
      <c r="D250" s="37" t="s">
        <v>17</v>
      </c>
      <c r="E250" s="74">
        <v>772</v>
      </c>
      <c r="F250" s="74">
        <v>776</v>
      </c>
      <c r="G250" s="41">
        <v>780</v>
      </c>
      <c r="H250" s="74">
        <v>0</v>
      </c>
      <c r="I250" s="49">
        <f t="shared" ref="I250" si="717">(IF(D250="SELL",E250-F250,IF(D250="BUY",F250-E250)))*C250</f>
        <v>5200</v>
      </c>
      <c r="J250" s="41">
        <f>C250*4</f>
        <v>5200</v>
      </c>
      <c r="K250" s="41">
        <v>0</v>
      </c>
      <c r="L250" s="49">
        <f t="shared" ref="L250" si="718">(J250+I250+K250)/C250</f>
        <v>8</v>
      </c>
      <c r="M250" s="49">
        <f t="shared" ref="M250" si="719">L250*C250</f>
        <v>10400</v>
      </c>
    </row>
    <row r="251" spans="1:13" s="42" customFormat="1" x14ac:dyDescent="0.25">
      <c r="A251" s="54">
        <v>44095</v>
      </c>
      <c r="B251" s="37" t="s">
        <v>123</v>
      </c>
      <c r="C251" s="37">
        <v>1375</v>
      </c>
      <c r="D251" s="37" t="s">
        <v>17</v>
      </c>
      <c r="E251" s="74">
        <v>426</v>
      </c>
      <c r="F251" s="74">
        <v>429</v>
      </c>
      <c r="G251" s="41">
        <v>0</v>
      </c>
      <c r="H251" s="74">
        <v>0</v>
      </c>
      <c r="I251" s="49">
        <f t="shared" ref="I251" si="720">(IF(D251="SELL",E251-F251,IF(D251="BUY",F251-E251)))*C251</f>
        <v>4125</v>
      </c>
      <c r="J251" s="41">
        <v>0</v>
      </c>
      <c r="K251" s="41">
        <v>0</v>
      </c>
      <c r="L251" s="49">
        <f t="shared" ref="L251" si="721">(J251+I251+K251)/C251</f>
        <v>3</v>
      </c>
      <c r="M251" s="49">
        <f t="shared" ref="M251" si="722">L251*C251</f>
        <v>4125</v>
      </c>
    </row>
    <row r="252" spans="1:13" s="42" customFormat="1" x14ac:dyDescent="0.25">
      <c r="A252" s="54">
        <v>44095</v>
      </c>
      <c r="B252" s="37" t="s">
        <v>269</v>
      </c>
      <c r="C252" s="37">
        <v>600</v>
      </c>
      <c r="D252" s="37" t="s">
        <v>17</v>
      </c>
      <c r="E252" s="74">
        <v>932</v>
      </c>
      <c r="F252" s="74">
        <v>937</v>
      </c>
      <c r="G252" s="41">
        <v>0</v>
      </c>
      <c r="H252" s="74">
        <v>0</v>
      </c>
      <c r="I252" s="49">
        <f t="shared" ref="I252" si="723">(IF(D252="SELL",E252-F252,IF(D252="BUY",F252-E252)))*C252</f>
        <v>3000</v>
      </c>
      <c r="J252" s="41">
        <v>0</v>
      </c>
      <c r="K252" s="41">
        <v>0</v>
      </c>
      <c r="L252" s="49">
        <f t="shared" ref="L252" si="724">(J252+I252+K252)/C252</f>
        <v>5</v>
      </c>
      <c r="M252" s="49">
        <f t="shared" ref="M252" si="725">L252*C252</f>
        <v>3000</v>
      </c>
    </row>
    <row r="253" spans="1:13" s="42" customFormat="1" x14ac:dyDescent="0.25">
      <c r="A253" s="54">
        <v>44095</v>
      </c>
      <c r="B253" s="37" t="s">
        <v>16</v>
      </c>
      <c r="C253" s="37">
        <v>500</v>
      </c>
      <c r="D253" s="37" t="s">
        <v>17</v>
      </c>
      <c r="E253" s="74">
        <v>2321</v>
      </c>
      <c r="F253" s="74">
        <v>2310</v>
      </c>
      <c r="G253" s="41">
        <v>0</v>
      </c>
      <c r="H253" s="74">
        <v>0</v>
      </c>
      <c r="I253" s="49">
        <f t="shared" ref="I253" si="726">(IF(D253="SELL",E253-F253,IF(D253="BUY",F253-E253)))*C253</f>
        <v>-5500</v>
      </c>
      <c r="J253" s="41">
        <v>0</v>
      </c>
      <c r="K253" s="41">
        <v>0</v>
      </c>
      <c r="L253" s="49">
        <f t="shared" ref="L253" si="727">(J253+I253+K253)/C253</f>
        <v>-11</v>
      </c>
      <c r="M253" s="49">
        <f t="shared" ref="M253" si="728">L253*C253</f>
        <v>-5500</v>
      </c>
    </row>
    <row r="254" spans="1:13" s="42" customFormat="1" x14ac:dyDescent="0.25">
      <c r="A254" s="54">
        <v>44092</v>
      </c>
      <c r="B254" s="37" t="s">
        <v>141</v>
      </c>
      <c r="C254" s="37">
        <v>1700</v>
      </c>
      <c r="D254" s="37" t="s">
        <v>20</v>
      </c>
      <c r="E254" s="74">
        <v>401</v>
      </c>
      <c r="F254" s="74">
        <v>399.55</v>
      </c>
      <c r="G254" s="41">
        <v>0</v>
      </c>
      <c r="H254" s="74">
        <v>0</v>
      </c>
      <c r="I254" s="49">
        <f t="shared" ref="I254" si="729">(IF(D254="SELL",E254-F254,IF(D254="BUY",F254-E254)))*C254</f>
        <v>2464.9999999999809</v>
      </c>
      <c r="J254" s="41">
        <v>0</v>
      </c>
      <c r="K254" s="41">
        <v>0</v>
      </c>
      <c r="L254" s="49">
        <f t="shared" ref="L254" si="730">(J254+I254+K254)/C254</f>
        <v>1.4499999999999889</v>
      </c>
      <c r="M254" s="49">
        <f t="shared" ref="M254" si="731">L254*C254</f>
        <v>2464.9999999999809</v>
      </c>
    </row>
    <row r="255" spans="1:13" s="42" customFormat="1" x14ac:dyDescent="0.25">
      <c r="A255" s="54">
        <v>44092</v>
      </c>
      <c r="B255" s="37" t="s">
        <v>571</v>
      </c>
      <c r="C255" s="37">
        <v>550</v>
      </c>
      <c r="D255" s="37" t="s">
        <v>17</v>
      </c>
      <c r="E255" s="74">
        <v>1250</v>
      </c>
      <c r="F255" s="74">
        <v>1257</v>
      </c>
      <c r="G255" s="41">
        <v>0</v>
      </c>
      <c r="H255" s="74">
        <v>0</v>
      </c>
      <c r="I255" s="49">
        <f t="shared" ref="I255" si="732">(IF(D255="SELL",E255-F255,IF(D255="BUY",F255-E255)))*C255</f>
        <v>3850</v>
      </c>
      <c r="J255" s="41">
        <v>0</v>
      </c>
      <c r="K255" s="41">
        <v>0</v>
      </c>
      <c r="L255" s="49">
        <f t="shared" ref="L255" si="733">(J255+I255+K255)/C255</f>
        <v>7</v>
      </c>
      <c r="M255" s="49">
        <f t="shared" ref="M255" si="734">L255*C255</f>
        <v>3850</v>
      </c>
    </row>
    <row r="256" spans="1:13" s="42" customFormat="1" x14ac:dyDescent="0.25">
      <c r="A256" s="54">
        <v>44092</v>
      </c>
      <c r="B256" s="37" t="s">
        <v>108</v>
      </c>
      <c r="C256" s="37">
        <v>1400</v>
      </c>
      <c r="D256" s="37" t="s">
        <v>17</v>
      </c>
      <c r="E256" s="74">
        <v>819</v>
      </c>
      <c r="F256" s="74">
        <v>815.8</v>
      </c>
      <c r="G256" s="41">
        <v>0</v>
      </c>
      <c r="H256" s="74">
        <v>0</v>
      </c>
      <c r="I256" s="49">
        <f t="shared" ref="I256" si="735">(IF(D256="SELL",E256-F256,IF(D256="BUY",F256-E256)))*C256</f>
        <v>-4480.0000000000637</v>
      </c>
      <c r="J256" s="41">
        <v>0</v>
      </c>
      <c r="K256" s="41">
        <v>0</v>
      </c>
      <c r="L256" s="49">
        <f t="shared" ref="L256" si="736">(J256+I256+K256)/C256</f>
        <v>-3.2000000000000455</v>
      </c>
      <c r="M256" s="49">
        <f t="shared" ref="M256" si="737">L256*C256</f>
        <v>-4480.0000000000637</v>
      </c>
    </row>
    <row r="257" spans="1:13" s="42" customFormat="1" x14ac:dyDescent="0.25">
      <c r="A257" s="54">
        <v>44091</v>
      </c>
      <c r="B257" s="37" t="s">
        <v>178</v>
      </c>
      <c r="C257" s="37">
        <v>500</v>
      </c>
      <c r="D257" s="37" t="s">
        <v>17</v>
      </c>
      <c r="E257" s="74">
        <v>1331</v>
      </c>
      <c r="F257" s="74">
        <v>1336</v>
      </c>
      <c r="G257" s="41">
        <v>0</v>
      </c>
      <c r="H257" s="74">
        <v>0</v>
      </c>
      <c r="I257" s="49">
        <f t="shared" ref="I257" si="738">(IF(D257="SELL",E257-F257,IF(D257="BUY",F257-E257)))*C257</f>
        <v>2500</v>
      </c>
      <c r="J257" s="41">
        <v>0</v>
      </c>
      <c r="K257" s="41">
        <v>0</v>
      </c>
      <c r="L257" s="49">
        <f t="shared" ref="L257" si="739">(J257+I257+K257)/C257</f>
        <v>5</v>
      </c>
      <c r="M257" s="49">
        <f t="shared" ref="M257" si="740">L257*C257</f>
        <v>2500</v>
      </c>
    </row>
    <row r="258" spans="1:13" s="42" customFormat="1" x14ac:dyDescent="0.25">
      <c r="A258" s="54">
        <v>44091</v>
      </c>
      <c r="B258" s="37" t="s">
        <v>267</v>
      </c>
      <c r="C258" s="37">
        <v>800</v>
      </c>
      <c r="D258" s="37" t="s">
        <v>17</v>
      </c>
      <c r="E258" s="74">
        <v>1389</v>
      </c>
      <c r="F258" s="74">
        <v>1393</v>
      </c>
      <c r="G258" s="41">
        <v>0</v>
      </c>
      <c r="H258" s="74">
        <v>0</v>
      </c>
      <c r="I258" s="49">
        <f t="shared" ref="I258" si="741">(IF(D258="SELL",E258-F258,IF(D258="BUY",F258-E258)))*C258</f>
        <v>3200</v>
      </c>
      <c r="J258" s="41">
        <v>0</v>
      </c>
      <c r="K258" s="41">
        <v>0</v>
      </c>
      <c r="L258" s="49">
        <f t="shared" ref="L258" si="742">(J258+I258+K258)/C258</f>
        <v>4</v>
      </c>
      <c r="M258" s="49">
        <f t="shared" ref="M258" si="743">L258*C258</f>
        <v>3200</v>
      </c>
    </row>
    <row r="259" spans="1:13" s="42" customFormat="1" x14ac:dyDescent="0.25">
      <c r="A259" s="54">
        <v>44091</v>
      </c>
      <c r="B259" s="37" t="s">
        <v>91</v>
      </c>
      <c r="C259" s="37">
        <v>2200</v>
      </c>
      <c r="D259" s="37" t="s">
        <v>17</v>
      </c>
      <c r="E259" s="74">
        <v>393</v>
      </c>
      <c r="F259" s="74">
        <v>394.8</v>
      </c>
      <c r="G259" s="41">
        <v>0</v>
      </c>
      <c r="H259" s="74">
        <v>0</v>
      </c>
      <c r="I259" s="49">
        <f t="shared" ref="I259" si="744">(IF(D259="SELL",E259-F259,IF(D259="BUY",F259-E259)))*C259</f>
        <v>3960.000000000025</v>
      </c>
      <c r="J259" s="41">
        <v>0</v>
      </c>
      <c r="K259" s="41">
        <v>0</v>
      </c>
      <c r="L259" s="49">
        <f t="shared" ref="L259" si="745">(J259+I259+K259)/C259</f>
        <v>1.8000000000000114</v>
      </c>
      <c r="M259" s="49">
        <f t="shared" ref="M259" si="746">L259*C259</f>
        <v>3960.000000000025</v>
      </c>
    </row>
    <row r="260" spans="1:13" s="42" customFormat="1" x14ac:dyDescent="0.25">
      <c r="A260" s="54">
        <v>44091</v>
      </c>
      <c r="B260" s="37" t="s">
        <v>16</v>
      </c>
      <c r="C260" s="37">
        <v>505</v>
      </c>
      <c r="D260" s="37" t="s">
        <v>17</v>
      </c>
      <c r="E260" s="74">
        <v>2312</v>
      </c>
      <c r="F260" s="74">
        <v>2320</v>
      </c>
      <c r="G260" s="41">
        <v>0</v>
      </c>
      <c r="H260" s="74">
        <v>0</v>
      </c>
      <c r="I260" s="49">
        <f t="shared" ref="I260" si="747">(IF(D260="SELL",E260-F260,IF(D260="BUY",F260-E260)))*C260</f>
        <v>4040</v>
      </c>
      <c r="J260" s="41">
        <v>0</v>
      </c>
      <c r="K260" s="41">
        <v>0</v>
      </c>
      <c r="L260" s="49">
        <f t="shared" ref="L260" si="748">(J260+I260+K260)/C260</f>
        <v>8</v>
      </c>
      <c r="M260" s="49">
        <f t="shared" ref="M260" si="749">L260*C260</f>
        <v>4040</v>
      </c>
    </row>
    <row r="261" spans="1:13" s="42" customFormat="1" x14ac:dyDescent="0.25">
      <c r="A261" s="54">
        <v>44090</v>
      </c>
      <c r="B261" s="37" t="s">
        <v>88</v>
      </c>
      <c r="C261" s="37">
        <v>667</v>
      </c>
      <c r="D261" s="37" t="s">
        <v>20</v>
      </c>
      <c r="E261" s="74">
        <v>650</v>
      </c>
      <c r="F261" s="74">
        <v>645</v>
      </c>
      <c r="G261" s="41">
        <v>0</v>
      </c>
      <c r="H261" s="74">
        <v>0</v>
      </c>
      <c r="I261" s="49">
        <f t="shared" ref="I261" si="750">(IF(D261="SELL",E261-F261,IF(D261="BUY",F261-E261)))*C261</f>
        <v>3335</v>
      </c>
      <c r="J261" s="41">
        <v>0</v>
      </c>
      <c r="K261" s="41">
        <v>0</v>
      </c>
      <c r="L261" s="49">
        <f t="shared" ref="L261" si="751">(J261+I261+K261)/C261</f>
        <v>5</v>
      </c>
      <c r="M261" s="49">
        <f t="shared" ref="M261" si="752">L261*C261</f>
        <v>3335</v>
      </c>
    </row>
    <row r="262" spans="1:13" s="42" customFormat="1" x14ac:dyDescent="0.25">
      <c r="A262" s="54">
        <v>44090</v>
      </c>
      <c r="B262" s="37" t="s">
        <v>546</v>
      </c>
      <c r="C262" s="37">
        <v>300</v>
      </c>
      <c r="D262" s="37" t="s">
        <v>17</v>
      </c>
      <c r="E262" s="74">
        <v>3080</v>
      </c>
      <c r="F262" s="74">
        <v>3090</v>
      </c>
      <c r="G262" s="41">
        <v>0</v>
      </c>
      <c r="H262" s="74">
        <v>0</v>
      </c>
      <c r="I262" s="49">
        <f t="shared" ref="I262" si="753">(IF(D262="SELL",E262-F262,IF(D262="BUY",F262-E262)))*C262</f>
        <v>3000</v>
      </c>
      <c r="J262" s="41">
        <v>0</v>
      </c>
      <c r="K262" s="41">
        <v>0</v>
      </c>
      <c r="L262" s="49">
        <f t="shared" ref="L262" si="754">(J262+I262+K262)/C262</f>
        <v>10</v>
      </c>
      <c r="M262" s="49">
        <f t="shared" ref="M262" si="755">L262*C262</f>
        <v>3000</v>
      </c>
    </row>
    <row r="263" spans="1:13" s="42" customFormat="1" x14ac:dyDescent="0.25">
      <c r="A263" s="54">
        <v>44090</v>
      </c>
      <c r="B263" s="37" t="s">
        <v>146</v>
      </c>
      <c r="C263" s="37">
        <v>1851</v>
      </c>
      <c r="D263" s="37" t="s">
        <v>20</v>
      </c>
      <c r="E263" s="74">
        <v>482.5</v>
      </c>
      <c r="F263" s="74">
        <v>482.5</v>
      </c>
      <c r="G263" s="41">
        <v>0</v>
      </c>
      <c r="H263" s="74">
        <v>0</v>
      </c>
      <c r="I263" s="49">
        <f t="shared" ref="I263" si="756">(IF(D263="SELL",E263-F263,IF(D263="BUY",F263-E263)))*C263</f>
        <v>0</v>
      </c>
      <c r="J263" s="41">
        <v>0</v>
      </c>
      <c r="K263" s="41">
        <v>0</v>
      </c>
      <c r="L263" s="49">
        <f t="shared" ref="L263" si="757">(J263+I263+K263)/C263</f>
        <v>0</v>
      </c>
      <c r="M263" s="49">
        <f t="shared" ref="M263" si="758">L263*C263</f>
        <v>0</v>
      </c>
    </row>
    <row r="264" spans="1:13" s="42" customFormat="1" x14ac:dyDescent="0.25">
      <c r="A264" s="54">
        <v>44089</v>
      </c>
      <c r="B264" s="37" t="s">
        <v>86</v>
      </c>
      <c r="C264" s="37">
        <v>500</v>
      </c>
      <c r="D264" s="37" t="s">
        <v>17</v>
      </c>
      <c r="E264" s="74">
        <v>2356</v>
      </c>
      <c r="F264" s="74">
        <v>2361.65</v>
      </c>
      <c r="G264" s="41">
        <v>0</v>
      </c>
      <c r="H264" s="74">
        <v>0</v>
      </c>
      <c r="I264" s="49">
        <f t="shared" ref="I264" si="759">(IF(D264="SELL",E264-F264,IF(D264="BUY",F264-E264)))*C264</f>
        <v>2825.0000000000455</v>
      </c>
      <c r="J264" s="41">
        <v>0</v>
      </c>
      <c r="K264" s="41">
        <v>0</v>
      </c>
      <c r="L264" s="49">
        <f t="shared" ref="L264" si="760">(J264+I264+K264)/C264</f>
        <v>5.6500000000000909</v>
      </c>
      <c r="M264" s="49">
        <f t="shared" ref="M264" si="761">L264*C264</f>
        <v>2825.0000000000455</v>
      </c>
    </row>
    <row r="265" spans="1:13" s="42" customFormat="1" x14ac:dyDescent="0.25">
      <c r="A265" s="54">
        <v>44089</v>
      </c>
      <c r="B265" s="37" t="s">
        <v>172</v>
      </c>
      <c r="C265" s="37">
        <v>3200</v>
      </c>
      <c r="D265" s="37" t="s">
        <v>17</v>
      </c>
      <c r="E265" s="74">
        <v>309</v>
      </c>
      <c r="F265" s="74">
        <v>310</v>
      </c>
      <c r="G265" s="41">
        <v>0</v>
      </c>
      <c r="H265" s="74">
        <v>0</v>
      </c>
      <c r="I265" s="49">
        <f t="shared" ref="I265" si="762">(IF(D265="SELL",E265-F265,IF(D265="BUY",F265-E265)))*C265</f>
        <v>3200</v>
      </c>
      <c r="J265" s="41">
        <v>0</v>
      </c>
      <c r="K265" s="41">
        <v>0</v>
      </c>
      <c r="L265" s="49">
        <f t="shared" ref="L265" si="763">(J265+I265+K265)/C265</f>
        <v>1</v>
      </c>
      <c r="M265" s="49">
        <f t="shared" ref="M265" si="764">L265*C265</f>
        <v>3200</v>
      </c>
    </row>
    <row r="266" spans="1:13" s="42" customFormat="1" x14ac:dyDescent="0.25">
      <c r="A266" s="54">
        <v>44089</v>
      </c>
      <c r="B266" s="37" t="s">
        <v>546</v>
      </c>
      <c r="C266" s="37">
        <v>300</v>
      </c>
      <c r="D266" s="37" t="s">
        <v>17</v>
      </c>
      <c r="E266" s="74">
        <v>3040</v>
      </c>
      <c r="F266" s="74">
        <v>3035</v>
      </c>
      <c r="G266" s="41">
        <v>0</v>
      </c>
      <c r="H266" s="74">
        <v>0</v>
      </c>
      <c r="I266" s="49">
        <f t="shared" ref="I266" si="765">(IF(D266="SELL",E266-F266,IF(D266="BUY",F266-E266)))*C266</f>
        <v>-1500</v>
      </c>
      <c r="J266" s="41">
        <v>0</v>
      </c>
      <c r="K266" s="41">
        <v>0</v>
      </c>
      <c r="L266" s="49">
        <f t="shared" ref="L266" si="766">(J266+I266+K266)/C266</f>
        <v>-5</v>
      </c>
      <c r="M266" s="49">
        <f t="shared" ref="M266" si="767">L266*C266</f>
        <v>-1500</v>
      </c>
    </row>
    <row r="267" spans="1:13" s="42" customFormat="1" x14ac:dyDescent="0.25">
      <c r="A267" s="54">
        <v>44088</v>
      </c>
      <c r="B267" s="37" t="s">
        <v>175</v>
      </c>
      <c r="C267" s="37">
        <v>1400</v>
      </c>
      <c r="D267" s="37" t="s">
        <v>17</v>
      </c>
      <c r="E267" s="74">
        <v>625.5</v>
      </c>
      <c r="F267" s="74">
        <v>628.5</v>
      </c>
      <c r="G267" s="41">
        <v>0</v>
      </c>
      <c r="H267" s="74">
        <v>0</v>
      </c>
      <c r="I267" s="49">
        <f t="shared" ref="I267:I268" si="768">(IF(D267="SELL",E267-F267,IF(D267="BUY",F267-E267)))*C267</f>
        <v>4200</v>
      </c>
      <c r="J267" s="41">
        <v>0</v>
      </c>
      <c r="K267" s="41">
        <v>0</v>
      </c>
      <c r="L267" s="49">
        <f t="shared" ref="L267:L268" si="769">(J267+I267+K267)/C267</f>
        <v>3</v>
      </c>
      <c r="M267" s="49">
        <f t="shared" ref="M267:M268" si="770">L267*C267</f>
        <v>4200</v>
      </c>
    </row>
    <row r="268" spans="1:13" s="42" customFormat="1" x14ac:dyDescent="0.25">
      <c r="A268" s="54">
        <v>44088</v>
      </c>
      <c r="B268" s="37" t="s">
        <v>80</v>
      </c>
      <c r="C268" s="37">
        <v>750</v>
      </c>
      <c r="D268" s="37" t="s">
        <v>17</v>
      </c>
      <c r="E268" s="74">
        <v>1179.5</v>
      </c>
      <c r="F268" s="74">
        <v>1184</v>
      </c>
      <c r="G268" s="41">
        <v>1188.4000000000001</v>
      </c>
      <c r="H268" s="74">
        <v>0</v>
      </c>
      <c r="I268" s="49">
        <f t="shared" si="768"/>
        <v>3375</v>
      </c>
      <c r="J268" s="41">
        <f>C268*4.4</f>
        <v>3300.0000000000005</v>
      </c>
      <c r="K268" s="41">
        <v>0</v>
      </c>
      <c r="L268" s="49">
        <f t="shared" si="769"/>
        <v>8.9</v>
      </c>
      <c r="M268" s="49">
        <f t="shared" si="770"/>
        <v>6675</v>
      </c>
    </row>
    <row r="269" spans="1:13" s="42" customFormat="1" x14ac:dyDescent="0.25">
      <c r="A269" s="54">
        <v>44088</v>
      </c>
      <c r="B269" s="37" t="s">
        <v>463</v>
      </c>
      <c r="C269" s="37">
        <v>300</v>
      </c>
      <c r="D269" s="37" t="s">
        <v>17</v>
      </c>
      <c r="E269" s="74">
        <v>2030</v>
      </c>
      <c r="F269" s="74">
        <v>2040</v>
      </c>
      <c r="G269" s="41">
        <v>0</v>
      </c>
      <c r="H269" s="74">
        <v>0</v>
      </c>
      <c r="I269" s="49">
        <f t="shared" ref="I269" si="771">(IF(D269="SELL",E269-F269,IF(D269="BUY",F269-E269)))*C269</f>
        <v>3000</v>
      </c>
      <c r="J269" s="41">
        <v>0</v>
      </c>
      <c r="K269" s="41">
        <v>0</v>
      </c>
      <c r="L269" s="49">
        <f t="shared" ref="L269" si="772">(J269+I269+K269)/C269</f>
        <v>10</v>
      </c>
      <c r="M269" s="49">
        <f t="shared" ref="M269" si="773">L269*C269</f>
        <v>3000</v>
      </c>
    </row>
    <row r="270" spans="1:13" s="42" customFormat="1" x14ac:dyDescent="0.25">
      <c r="A270" s="54">
        <v>44085</v>
      </c>
      <c r="B270" s="37" t="s">
        <v>184</v>
      </c>
      <c r="C270" s="37">
        <v>300</v>
      </c>
      <c r="D270" s="37" t="s">
        <v>17</v>
      </c>
      <c r="E270" s="74">
        <v>2358</v>
      </c>
      <c r="F270" s="74">
        <v>2368</v>
      </c>
      <c r="G270" s="41">
        <v>2382</v>
      </c>
      <c r="H270" s="74">
        <v>0</v>
      </c>
      <c r="I270" s="49">
        <f t="shared" ref="I270" si="774">(IF(D270="SELL",E270-F270,IF(D270="BUY",F270-E270)))*C270</f>
        <v>3000</v>
      </c>
      <c r="J270" s="41">
        <f>C270*14</f>
        <v>4200</v>
      </c>
      <c r="K270" s="41">
        <v>0</v>
      </c>
      <c r="L270" s="49">
        <f t="shared" ref="L270" si="775">(J270+I270+K270)/C270</f>
        <v>24</v>
      </c>
      <c r="M270" s="49">
        <f t="shared" ref="M270" si="776">L270*C270</f>
        <v>7200</v>
      </c>
    </row>
    <row r="271" spans="1:13" s="42" customFormat="1" x14ac:dyDescent="0.25">
      <c r="A271" s="54">
        <v>44085</v>
      </c>
      <c r="B271" s="37" t="s">
        <v>16</v>
      </c>
      <c r="C271" s="37">
        <v>500</v>
      </c>
      <c r="D271" s="37" t="s">
        <v>17</v>
      </c>
      <c r="E271" s="74">
        <v>2322</v>
      </c>
      <c r="F271" s="74">
        <v>2328</v>
      </c>
      <c r="G271" s="41">
        <v>0</v>
      </c>
      <c r="H271" s="74">
        <v>0</v>
      </c>
      <c r="I271" s="49">
        <f t="shared" ref="I271" si="777">(IF(D271="SELL",E271-F271,IF(D271="BUY",F271-E271)))*C271</f>
        <v>3000</v>
      </c>
      <c r="J271" s="41">
        <v>0</v>
      </c>
      <c r="K271" s="41">
        <v>0</v>
      </c>
      <c r="L271" s="49">
        <f t="shared" ref="L271" si="778">(J271+I271+K271)/C271</f>
        <v>6</v>
      </c>
      <c r="M271" s="49">
        <f t="shared" ref="M271" si="779">L271*C271</f>
        <v>3000</v>
      </c>
    </row>
    <row r="272" spans="1:13" s="42" customFormat="1" x14ac:dyDescent="0.25">
      <c r="A272" s="54">
        <v>44085</v>
      </c>
      <c r="B272" s="37" t="s">
        <v>546</v>
      </c>
      <c r="C272" s="37">
        <v>300</v>
      </c>
      <c r="D272" s="37" t="s">
        <v>17</v>
      </c>
      <c r="E272" s="74">
        <v>3000</v>
      </c>
      <c r="F272" s="74">
        <v>2993</v>
      </c>
      <c r="G272" s="41">
        <v>0</v>
      </c>
      <c r="H272" s="74">
        <v>0</v>
      </c>
      <c r="I272" s="49">
        <f t="shared" ref="I272" si="780">(IF(D272="SELL",E272-F272,IF(D272="BUY",F272-E272)))*C272</f>
        <v>-2100</v>
      </c>
      <c r="J272" s="41">
        <v>0</v>
      </c>
      <c r="K272" s="41">
        <v>0</v>
      </c>
      <c r="L272" s="49">
        <f t="shared" ref="L272" si="781">(J272+I272+K272)/C272</f>
        <v>-7</v>
      </c>
      <c r="M272" s="49">
        <f t="shared" ref="M272" si="782">L272*C272</f>
        <v>-2100</v>
      </c>
    </row>
    <row r="273" spans="1:13" s="42" customFormat="1" x14ac:dyDescent="0.25">
      <c r="A273" s="54">
        <v>44084</v>
      </c>
      <c r="B273" s="37" t="s">
        <v>88</v>
      </c>
      <c r="C273" s="37">
        <v>667</v>
      </c>
      <c r="D273" s="37" t="s">
        <v>20</v>
      </c>
      <c r="E273" s="74">
        <v>642</v>
      </c>
      <c r="F273" s="74">
        <v>636</v>
      </c>
      <c r="G273" s="41">
        <v>625</v>
      </c>
      <c r="H273" s="74">
        <v>0</v>
      </c>
      <c r="I273" s="49">
        <f t="shared" ref="I273" si="783">(IF(D273="SELL",E273-F273,IF(D273="BUY",F273-E273)))*C273</f>
        <v>4002</v>
      </c>
      <c r="J273" s="41">
        <f>C273*11</f>
        <v>7337</v>
      </c>
      <c r="K273" s="41">
        <v>0</v>
      </c>
      <c r="L273" s="49">
        <f t="shared" ref="L273" si="784">(J273+I273+K273)/C273</f>
        <v>17</v>
      </c>
      <c r="M273" s="49">
        <f t="shared" ref="M273" si="785">L273*C273</f>
        <v>11339</v>
      </c>
    </row>
    <row r="274" spans="1:13" s="42" customFormat="1" x14ac:dyDescent="0.25">
      <c r="A274" s="54">
        <v>44084</v>
      </c>
      <c r="B274" s="37" t="s">
        <v>116</v>
      </c>
      <c r="C274" s="37">
        <v>1200</v>
      </c>
      <c r="D274" s="37" t="s">
        <v>17</v>
      </c>
      <c r="E274" s="74">
        <v>440</v>
      </c>
      <c r="F274" s="74">
        <v>442.5</v>
      </c>
      <c r="G274" s="41">
        <v>446</v>
      </c>
      <c r="H274" s="74">
        <v>0</v>
      </c>
      <c r="I274" s="49">
        <f t="shared" ref="I274" si="786">(IF(D274="SELL",E274-F274,IF(D274="BUY",F274-E274)))*C274</f>
        <v>3000</v>
      </c>
      <c r="J274" s="41">
        <f>C274*3.5</f>
        <v>4200</v>
      </c>
      <c r="K274" s="41">
        <v>0</v>
      </c>
      <c r="L274" s="49">
        <f t="shared" ref="L274" si="787">(J274+I274+K274)/C274</f>
        <v>6</v>
      </c>
      <c r="M274" s="49">
        <f t="shared" ref="M274" si="788">L274*C274</f>
        <v>7200</v>
      </c>
    </row>
    <row r="275" spans="1:13" s="42" customFormat="1" x14ac:dyDescent="0.25">
      <c r="A275" s="54">
        <v>44083</v>
      </c>
      <c r="B275" s="37" t="s">
        <v>44</v>
      </c>
      <c r="C275" s="37">
        <v>4300</v>
      </c>
      <c r="D275" s="37" t="s">
        <v>17</v>
      </c>
      <c r="E275" s="74">
        <v>179.7</v>
      </c>
      <c r="F275" s="74">
        <v>178.5</v>
      </c>
      <c r="G275" s="41">
        <v>0</v>
      </c>
      <c r="H275" s="74">
        <v>0</v>
      </c>
      <c r="I275" s="49">
        <f t="shared" ref="I275" si="789">(IF(D275="SELL",E275-F275,IF(D275="BUY",F275-E275)))*C275</f>
        <v>-5159.9999999999509</v>
      </c>
      <c r="J275" s="41">
        <v>0</v>
      </c>
      <c r="K275" s="41">
        <v>0</v>
      </c>
      <c r="L275" s="49">
        <f t="shared" ref="L275" si="790">(J275+I275+K275)/C275</f>
        <v>-1.1999999999999886</v>
      </c>
      <c r="M275" s="49">
        <f t="shared" ref="M275" si="791">L275*C275</f>
        <v>-5159.9999999999509</v>
      </c>
    </row>
    <row r="276" spans="1:13" s="42" customFormat="1" x14ac:dyDescent="0.25">
      <c r="A276" s="54">
        <v>44082</v>
      </c>
      <c r="B276" s="37" t="s">
        <v>18</v>
      </c>
      <c r="C276" s="37">
        <v>7600</v>
      </c>
      <c r="D276" s="37" t="s">
        <v>20</v>
      </c>
      <c r="E276" s="74">
        <v>103.5</v>
      </c>
      <c r="F276" s="74">
        <v>103.1</v>
      </c>
      <c r="G276" s="41">
        <v>102</v>
      </c>
      <c r="H276" s="74">
        <v>101</v>
      </c>
      <c r="I276" s="49">
        <f t="shared" ref="I276" si="792">(IF(D276="SELL",E276-F276,IF(D276="BUY",F276-E276)))*C276</f>
        <v>3040.0000000000432</v>
      </c>
      <c r="J276" s="41">
        <f>C276*1.1</f>
        <v>8360</v>
      </c>
      <c r="K276" s="41">
        <f>C276*1</f>
        <v>7600</v>
      </c>
      <c r="L276" s="49">
        <f t="shared" ref="L276" si="793">(J276+I276+K276)/C276</f>
        <v>2.5000000000000058</v>
      </c>
      <c r="M276" s="49">
        <f t="shared" ref="M276" si="794">L276*C276</f>
        <v>19000.000000000044</v>
      </c>
    </row>
    <row r="277" spans="1:13" s="42" customFormat="1" x14ac:dyDescent="0.25">
      <c r="A277" s="54">
        <v>44082</v>
      </c>
      <c r="B277" s="37" t="s">
        <v>562</v>
      </c>
      <c r="C277" s="37">
        <v>2500</v>
      </c>
      <c r="D277" s="37" t="s">
        <v>20</v>
      </c>
      <c r="E277" s="74">
        <v>225</v>
      </c>
      <c r="F277" s="74">
        <v>223.7</v>
      </c>
      <c r="G277" s="41">
        <v>221.5</v>
      </c>
      <c r="H277" s="74">
        <v>0</v>
      </c>
      <c r="I277" s="49">
        <f t="shared" ref="I277" si="795">(IF(D277="SELL",E277-F277,IF(D277="BUY",F277-E277)))*C277</f>
        <v>3250.0000000000282</v>
      </c>
      <c r="J277" s="41">
        <f>C277*2.2</f>
        <v>5500</v>
      </c>
      <c r="K277" s="41">
        <v>0</v>
      </c>
      <c r="L277" s="49">
        <f t="shared" ref="L277" si="796">(J277+I277+K277)/C277</f>
        <v>3.5000000000000115</v>
      </c>
      <c r="M277" s="49">
        <f t="shared" ref="M277" si="797">L277*C277</f>
        <v>8750.0000000000291</v>
      </c>
    </row>
    <row r="278" spans="1:13" s="42" customFormat="1" x14ac:dyDescent="0.25">
      <c r="A278" s="54">
        <v>44082</v>
      </c>
      <c r="B278" s="37" t="s">
        <v>554</v>
      </c>
      <c r="C278" s="37">
        <v>5000</v>
      </c>
      <c r="D278" s="37" t="s">
        <v>20</v>
      </c>
      <c r="E278" s="74">
        <v>117.2</v>
      </c>
      <c r="F278" s="74">
        <v>116.5</v>
      </c>
      <c r="G278" s="41">
        <v>114</v>
      </c>
      <c r="H278" s="74">
        <v>0</v>
      </c>
      <c r="I278" s="49">
        <f t="shared" ref="I278" si="798">(IF(D278="SELL",E278-F278,IF(D278="BUY",F278-E278)))*C278</f>
        <v>3500.0000000000141</v>
      </c>
      <c r="J278" s="41">
        <f>C278*2.5</f>
        <v>12500</v>
      </c>
      <c r="K278" s="41">
        <v>0</v>
      </c>
      <c r="L278" s="49">
        <f t="shared" ref="L278" si="799">(J278+I278+K278)/C278</f>
        <v>3.2000000000000028</v>
      </c>
      <c r="M278" s="49">
        <f t="shared" ref="M278" si="800">L278*C278</f>
        <v>16000.000000000015</v>
      </c>
    </row>
    <row r="279" spans="1:13" s="42" customFormat="1" x14ac:dyDescent="0.25">
      <c r="A279" s="54">
        <v>44081</v>
      </c>
      <c r="B279" s="37" t="s">
        <v>335</v>
      </c>
      <c r="C279" s="37">
        <v>2000</v>
      </c>
      <c r="D279" s="37" t="s">
        <v>17</v>
      </c>
      <c r="E279" s="74">
        <v>288</v>
      </c>
      <c r="F279" s="74">
        <v>289.5</v>
      </c>
      <c r="G279" s="41">
        <v>0</v>
      </c>
      <c r="H279" s="74">
        <v>0</v>
      </c>
      <c r="I279" s="49">
        <f t="shared" ref="I279" si="801">(IF(D279="SELL",E279-F279,IF(D279="BUY",F279-E279)))*C279</f>
        <v>3000</v>
      </c>
      <c r="J279" s="41">
        <v>0</v>
      </c>
      <c r="K279" s="41">
        <v>0</v>
      </c>
      <c r="L279" s="49">
        <f t="shared" ref="L279" si="802">(J279+I279+K279)/C279</f>
        <v>1.5</v>
      </c>
      <c r="M279" s="49">
        <f t="shared" ref="M279" si="803">L279*C279</f>
        <v>3000</v>
      </c>
    </row>
    <row r="280" spans="1:13" s="42" customFormat="1" x14ac:dyDescent="0.25">
      <c r="A280" s="54">
        <v>44081</v>
      </c>
      <c r="B280" s="37" t="s">
        <v>168</v>
      </c>
      <c r="C280" s="37">
        <v>300</v>
      </c>
      <c r="D280" s="37" t="s">
        <v>17</v>
      </c>
      <c r="E280" s="74">
        <v>1795</v>
      </c>
      <c r="F280" s="74">
        <v>1804.65</v>
      </c>
      <c r="G280" s="41">
        <v>0</v>
      </c>
      <c r="H280" s="74">
        <v>0</v>
      </c>
      <c r="I280" s="49">
        <f t="shared" ref="I280" si="804">(IF(D280="SELL",E280-F280,IF(D280="BUY",F280-E280)))*C280</f>
        <v>2895.0000000000273</v>
      </c>
      <c r="J280" s="41">
        <v>0</v>
      </c>
      <c r="K280" s="41">
        <v>0</v>
      </c>
      <c r="L280" s="49">
        <f t="shared" ref="L280" si="805">(J280+I280+K280)/C280</f>
        <v>9.6500000000000909</v>
      </c>
      <c r="M280" s="49">
        <f t="shared" ref="M280" si="806">L280*C280</f>
        <v>2895.0000000000273</v>
      </c>
    </row>
    <row r="281" spans="1:13" s="42" customFormat="1" x14ac:dyDescent="0.25">
      <c r="A281" s="54">
        <v>44081</v>
      </c>
      <c r="B281" s="37" t="s">
        <v>75</v>
      </c>
      <c r="C281" s="37">
        <v>1200</v>
      </c>
      <c r="D281" s="37" t="s">
        <v>17</v>
      </c>
      <c r="E281" s="74">
        <v>751.2</v>
      </c>
      <c r="F281" s="74">
        <v>753.5</v>
      </c>
      <c r="G281" s="41">
        <v>0</v>
      </c>
      <c r="H281" s="74">
        <v>0</v>
      </c>
      <c r="I281" s="49">
        <f t="shared" ref="I281" si="807">(IF(D281="SELL",E281-F281,IF(D281="BUY",F281-E281)))*C281</f>
        <v>2759.9999999999454</v>
      </c>
      <c r="J281" s="41">
        <v>0</v>
      </c>
      <c r="K281" s="41">
        <v>0</v>
      </c>
      <c r="L281" s="49">
        <f t="shared" ref="L281" si="808">(J281+I281+K281)/C281</f>
        <v>2.2999999999999545</v>
      </c>
      <c r="M281" s="49">
        <f t="shared" ref="M281" si="809">L281*C281</f>
        <v>2759.9999999999454</v>
      </c>
    </row>
    <row r="282" spans="1:13" s="42" customFormat="1" x14ac:dyDescent="0.25">
      <c r="A282" s="54">
        <v>44078</v>
      </c>
      <c r="B282" s="37" t="s">
        <v>509</v>
      </c>
      <c r="C282" s="37">
        <v>800</v>
      </c>
      <c r="D282" s="37" t="s">
        <v>17</v>
      </c>
      <c r="E282" s="74">
        <v>632</v>
      </c>
      <c r="F282" s="74">
        <v>636</v>
      </c>
      <c r="G282" s="41">
        <v>642</v>
      </c>
      <c r="H282" s="74">
        <v>0</v>
      </c>
      <c r="I282" s="49">
        <f t="shared" ref="I282" si="810">(IF(D282="SELL",E282-F282,IF(D282="BUY",F282-E282)))*C282</f>
        <v>3200</v>
      </c>
      <c r="J282" s="41">
        <f>C282*6</f>
        <v>4800</v>
      </c>
      <c r="K282" s="41">
        <v>0</v>
      </c>
      <c r="L282" s="49">
        <f t="shared" ref="L282" si="811">(J282+I282+K282)/C282</f>
        <v>10</v>
      </c>
      <c r="M282" s="49">
        <f t="shared" ref="M282" si="812">L282*C282</f>
        <v>8000</v>
      </c>
    </row>
    <row r="283" spans="1:13" s="42" customFormat="1" x14ac:dyDescent="0.25">
      <c r="A283" s="54">
        <v>44078</v>
      </c>
      <c r="B283" s="37" t="s">
        <v>107</v>
      </c>
      <c r="C283" s="37">
        <v>1500</v>
      </c>
      <c r="D283" s="37" t="s">
        <v>17</v>
      </c>
      <c r="E283" s="74">
        <v>479</v>
      </c>
      <c r="F283" s="74">
        <v>481.5</v>
      </c>
      <c r="G283" s="41">
        <v>486</v>
      </c>
      <c r="H283" s="74">
        <v>0</v>
      </c>
      <c r="I283" s="49">
        <f t="shared" ref="I283" si="813">(IF(D283="SELL",E283-F283,IF(D283="BUY",F283-E283)))*C283</f>
        <v>3750</v>
      </c>
      <c r="J283" s="41">
        <f>C283*4.5</f>
        <v>6750</v>
      </c>
      <c r="K283" s="41">
        <v>0</v>
      </c>
      <c r="L283" s="49">
        <f t="shared" ref="L283" si="814">(J283+I283+K283)/C283</f>
        <v>7</v>
      </c>
      <c r="M283" s="49">
        <f t="shared" ref="M283" si="815">L283*C283</f>
        <v>10500</v>
      </c>
    </row>
    <row r="284" spans="1:13" s="42" customFormat="1" x14ac:dyDescent="0.25">
      <c r="A284" s="54">
        <v>44078</v>
      </c>
      <c r="B284" s="37" t="s">
        <v>133</v>
      </c>
      <c r="C284" s="37">
        <v>500</v>
      </c>
      <c r="D284" s="37" t="s">
        <v>17</v>
      </c>
      <c r="E284" s="74">
        <v>1460</v>
      </c>
      <c r="F284" s="74">
        <v>1466</v>
      </c>
      <c r="G284" s="41">
        <v>0</v>
      </c>
      <c r="H284" s="74">
        <v>0</v>
      </c>
      <c r="I284" s="49">
        <f t="shared" ref="I284" si="816">(IF(D284="SELL",E284-F284,IF(D284="BUY",F284-E284)))*C284</f>
        <v>3000</v>
      </c>
      <c r="J284" s="41">
        <v>0</v>
      </c>
      <c r="K284" s="41">
        <v>0</v>
      </c>
      <c r="L284" s="49">
        <f t="shared" ref="L284" si="817">(J284+I284+K284)/C284</f>
        <v>6</v>
      </c>
      <c r="M284" s="49">
        <f t="shared" ref="M284" si="818">L284*C284</f>
        <v>3000</v>
      </c>
    </row>
    <row r="285" spans="1:13" s="42" customFormat="1" x14ac:dyDescent="0.25">
      <c r="A285" s="54">
        <v>44077</v>
      </c>
      <c r="B285" s="37" t="s">
        <v>304</v>
      </c>
      <c r="C285" s="37">
        <v>1250</v>
      </c>
      <c r="D285" s="37" t="s">
        <v>17</v>
      </c>
      <c r="E285" s="74">
        <v>578.5</v>
      </c>
      <c r="F285" s="74">
        <v>582</v>
      </c>
      <c r="G285" s="41">
        <v>586</v>
      </c>
      <c r="H285" s="74">
        <v>0</v>
      </c>
      <c r="I285" s="49">
        <f t="shared" ref="I285:I286" si="819">(IF(D285="SELL",E285-F285,IF(D285="BUY",F285-E285)))*C285</f>
        <v>4375</v>
      </c>
      <c r="J285" s="41">
        <f>C285*4</f>
        <v>5000</v>
      </c>
      <c r="K285" s="41">
        <v>0</v>
      </c>
      <c r="L285" s="49">
        <f t="shared" ref="L285:L286" si="820">(J285+I285+K285)/C285</f>
        <v>7.5</v>
      </c>
      <c r="M285" s="49">
        <f t="shared" ref="M285:M286" si="821">L285*C285</f>
        <v>9375</v>
      </c>
    </row>
    <row r="286" spans="1:13" s="42" customFormat="1" x14ac:dyDescent="0.25">
      <c r="A286" s="54">
        <v>44077</v>
      </c>
      <c r="B286" s="37" t="s">
        <v>96</v>
      </c>
      <c r="C286" s="37">
        <v>3444</v>
      </c>
      <c r="D286" s="37" t="s">
        <v>17</v>
      </c>
      <c r="E286" s="74">
        <v>139.9</v>
      </c>
      <c r="F286" s="74">
        <v>141</v>
      </c>
      <c r="G286" s="41">
        <v>0</v>
      </c>
      <c r="H286" s="74">
        <v>0</v>
      </c>
      <c r="I286" s="49">
        <f t="shared" si="819"/>
        <v>3788.3999999999805</v>
      </c>
      <c r="J286" s="41">
        <v>0</v>
      </c>
      <c r="K286" s="41">
        <v>0</v>
      </c>
      <c r="L286" s="49">
        <f t="shared" si="820"/>
        <v>1.0999999999999943</v>
      </c>
      <c r="M286" s="49">
        <f t="shared" si="821"/>
        <v>3788.3999999999805</v>
      </c>
    </row>
    <row r="287" spans="1:13" s="42" customFormat="1" x14ac:dyDescent="0.25">
      <c r="A287" s="54">
        <v>44077</v>
      </c>
      <c r="B287" s="37" t="s">
        <v>269</v>
      </c>
      <c r="C287" s="37">
        <v>600</v>
      </c>
      <c r="D287" s="37" t="s">
        <v>17</v>
      </c>
      <c r="E287" s="74">
        <v>910</v>
      </c>
      <c r="F287" s="74">
        <v>915</v>
      </c>
      <c r="G287" s="41">
        <v>0</v>
      </c>
      <c r="H287" s="74">
        <v>0</v>
      </c>
      <c r="I287" s="49">
        <f t="shared" ref="I287" si="822">(IF(D287="SELL",E287-F287,IF(D287="BUY",F287-E287)))*C287</f>
        <v>3000</v>
      </c>
      <c r="J287" s="41">
        <v>0</v>
      </c>
      <c r="K287" s="41">
        <v>0</v>
      </c>
      <c r="L287" s="49">
        <f t="shared" ref="L287" si="823">(J287+I287+K287)/C287</f>
        <v>5</v>
      </c>
      <c r="M287" s="49">
        <f t="shared" ref="M287" si="824">L287*C287</f>
        <v>3000</v>
      </c>
    </row>
    <row r="288" spans="1:13" s="42" customFormat="1" x14ac:dyDescent="0.25">
      <c r="A288" s="54">
        <v>44076</v>
      </c>
      <c r="B288" s="37" t="s">
        <v>534</v>
      </c>
      <c r="C288" s="37">
        <v>1100</v>
      </c>
      <c r="D288" s="37" t="s">
        <v>17</v>
      </c>
      <c r="E288" s="74">
        <v>1156</v>
      </c>
      <c r="F288" s="74">
        <v>1160</v>
      </c>
      <c r="G288" s="41">
        <v>1166</v>
      </c>
      <c r="H288" s="74">
        <v>1175</v>
      </c>
      <c r="I288" s="49">
        <f t="shared" ref="I288" si="825">(IF(D288="SELL",E288-F288,IF(D288="BUY",F288-E288)))*C288</f>
        <v>4400</v>
      </c>
      <c r="J288" s="41">
        <f>C288*6</f>
        <v>6600</v>
      </c>
      <c r="K288" s="41">
        <f>C288*9</f>
        <v>9900</v>
      </c>
      <c r="L288" s="49">
        <f t="shared" ref="L288" si="826">(J288+I288+K288)/C288</f>
        <v>19</v>
      </c>
      <c r="M288" s="49">
        <f t="shared" ref="M288" si="827">L288*C288</f>
        <v>20900</v>
      </c>
    </row>
    <row r="289" spans="1:13" s="42" customFormat="1" x14ac:dyDescent="0.25">
      <c r="A289" s="54">
        <v>44076</v>
      </c>
      <c r="B289" s="37" t="s">
        <v>178</v>
      </c>
      <c r="C289" s="37">
        <v>500</v>
      </c>
      <c r="D289" s="37" t="s">
        <v>17</v>
      </c>
      <c r="E289" s="74">
        <v>1259</v>
      </c>
      <c r="F289" s="74">
        <v>1265</v>
      </c>
      <c r="G289" s="41">
        <v>0</v>
      </c>
      <c r="H289" s="74">
        <v>0</v>
      </c>
      <c r="I289" s="49">
        <f t="shared" ref="I289" si="828">(IF(D289="SELL",E289-F289,IF(D289="BUY",F289-E289)))*C289</f>
        <v>3000</v>
      </c>
      <c r="J289" s="41">
        <v>0</v>
      </c>
      <c r="K289" s="41">
        <v>0</v>
      </c>
      <c r="L289" s="49">
        <f t="shared" ref="L289" si="829">(J289+I289+K289)/C289</f>
        <v>6</v>
      </c>
      <c r="M289" s="49">
        <f t="shared" ref="M289" si="830">L289*C289</f>
        <v>3000</v>
      </c>
    </row>
    <row r="290" spans="1:13" s="42" customFormat="1" x14ac:dyDescent="0.25">
      <c r="A290" s="54">
        <v>44076</v>
      </c>
      <c r="B290" s="37" t="s">
        <v>147</v>
      </c>
      <c r="C290" s="37">
        <v>7000</v>
      </c>
      <c r="D290" s="37" t="s">
        <v>20</v>
      </c>
      <c r="E290" s="74">
        <v>112.7</v>
      </c>
      <c r="F290" s="74">
        <v>113</v>
      </c>
      <c r="G290" s="41">
        <v>0</v>
      </c>
      <c r="H290" s="74">
        <v>0</v>
      </c>
      <c r="I290" s="49">
        <f t="shared" ref="I290" si="831">(IF(D290="SELL",E290-F290,IF(D290="BUY",F290-E290)))*C290</f>
        <v>-2099.99999999998</v>
      </c>
      <c r="J290" s="41">
        <v>0</v>
      </c>
      <c r="K290" s="41">
        <v>0</v>
      </c>
      <c r="L290" s="49">
        <f t="shared" ref="L290" si="832">(J290+I290+K290)/C290</f>
        <v>-0.29999999999999716</v>
      </c>
      <c r="M290" s="49">
        <f t="shared" ref="M290" si="833">L290*C290</f>
        <v>-2099.99999999998</v>
      </c>
    </row>
    <row r="291" spans="1:13" s="42" customFormat="1" x14ac:dyDescent="0.25">
      <c r="A291" s="54">
        <v>44075</v>
      </c>
      <c r="B291" s="37" t="s">
        <v>73</v>
      </c>
      <c r="C291" s="37">
        <v>6100</v>
      </c>
      <c r="D291" s="37" t="s">
        <v>17</v>
      </c>
      <c r="E291" s="74">
        <v>96.5</v>
      </c>
      <c r="F291" s="74">
        <v>97</v>
      </c>
      <c r="G291" s="41">
        <v>0</v>
      </c>
      <c r="H291" s="74">
        <v>0</v>
      </c>
      <c r="I291" s="49">
        <f t="shared" ref="I291" si="834">(IF(D291="SELL",E291-F291,IF(D291="BUY",F291-E291)))*C291</f>
        <v>3050</v>
      </c>
      <c r="J291" s="41">
        <v>0</v>
      </c>
      <c r="K291" s="41">
        <v>0</v>
      </c>
      <c r="L291" s="49">
        <f t="shared" ref="L291" si="835">(J291+I291+K291)/C291</f>
        <v>0.5</v>
      </c>
      <c r="M291" s="49">
        <f t="shared" ref="M291" si="836">L291*C291</f>
        <v>3050</v>
      </c>
    </row>
    <row r="292" spans="1:13" s="42" customFormat="1" x14ac:dyDescent="0.25">
      <c r="A292" s="54">
        <v>44075</v>
      </c>
      <c r="B292" s="37" t="s">
        <v>75</v>
      </c>
      <c r="C292" s="37">
        <v>1200</v>
      </c>
      <c r="D292" s="37" t="s">
        <v>17</v>
      </c>
      <c r="E292" s="74">
        <v>754</v>
      </c>
      <c r="F292" s="74">
        <v>750</v>
      </c>
      <c r="G292" s="41">
        <v>0</v>
      </c>
      <c r="H292" s="74">
        <v>0</v>
      </c>
      <c r="I292" s="49">
        <f t="shared" ref="I292" si="837">(IF(D292="SELL",E292-F292,IF(D292="BUY",F292-E292)))*C292</f>
        <v>-4800</v>
      </c>
      <c r="J292" s="41">
        <v>0</v>
      </c>
      <c r="K292" s="41">
        <v>0</v>
      </c>
      <c r="L292" s="49">
        <f t="shared" ref="L292" si="838">(J292+I292+K292)/C292</f>
        <v>-4</v>
      </c>
      <c r="M292" s="49">
        <f t="shared" ref="M292" si="839">L292*C292</f>
        <v>-4800</v>
      </c>
    </row>
    <row r="293" spans="1:13" s="42" customFormat="1" x14ac:dyDescent="0.25">
      <c r="A293" s="54">
        <v>44074</v>
      </c>
      <c r="B293" s="37" t="s">
        <v>81</v>
      </c>
      <c r="C293" s="37">
        <v>3100</v>
      </c>
      <c r="D293" s="37" t="s">
        <v>20</v>
      </c>
      <c r="E293" s="74">
        <v>218</v>
      </c>
      <c r="F293" s="74">
        <v>217.1</v>
      </c>
      <c r="G293" s="41">
        <v>215</v>
      </c>
      <c r="H293" s="74">
        <v>210</v>
      </c>
      <c r="I293" s="49">
        <f t="shared" ref="I293" si="840">(IF(D293="SELL",E293-F293,IF(D293="BUY",F293-E293)))*C293</f>
        <v>2790.0000000000177</v>
      </c>
      <c r="J293" s="41">
        <f>C293*2.1</f>
        <v>6510</v>
      </c>
      <c r="K293" s="41">
        <f>C293*5</f>
        <v>15500</v>
      </c>
      <c r="L293" s="49">
        <f t="shared" ref="L293" si="841">(J293+I293+K293)/C293</f>
        <v>8.0000000000000053</v>
      </c>
      <c r="M293" s="49">
        <f t="shared" ref="M293" si="842">L293*C293</f>
        <v>24800.000000000018</v>
      </c>
    </row>
    <row r="294" spans="1:13" s="42" customFormat="1" x14ac:dyDescent="0.25">
      <c r="A294" s="54">
        <v>44074</v>
      </c>
      <c r="B294" s="37" t="s">
        <v>335</v>
      </c>
      <c r="C294" s="37">
        <v>2000</v>
      </c>
      <c r="D294" s="37" t="s">
        <v>20</v>
      </c>
      <c r="E294" s="74">
        <v>305</v>
      </c>
      <c r="F294" s="74">
        <v>303.5</v>
      </c>
      <c r="G294" s="41">
        <v>300</v>
      </c>
      <c r="H294" s="74">
        <v>295</v>
      </c>
      <c r="I294" s="49">
        <f t="shared" ref="I294" si="843">(IF(D294="SELL",E294-F294,IF(D294="BUY",F294-E294)))*C294</f>
        <v>3000</v>
      </c>
      <c r="J294" s="41">
        <f>C294*3.5</f>
        <v>7000</v>
      </c>
      <c r="K294" s="41">
        <f>C294*5</f>
        <v>10000</v>
      </c>
      <c r="L294" s="49">
        <f t="shared" ref="L294" si="844">(J294+I294+K294)/C294</f>
        <v>10</v>
      </c>
      <c r="M294" s="49">
        <f t="shared" ref="M294" si="845">L294*C294</f>
        <v>20000</v>
      </c>
    </row>
    <row r="295" spans="1:13" s="42" customFormat="1" x14ac:dyDescent="0.25">
      <c r="A295" s="54">
        <v>44071</v>
      </c>
      <c r="B295" s="37" t="s">
        <v>509</v>
      </c>
      <c r="C295" s="37">
        <v>800</v>
      </c>
      <c r="D295" s="37" t="s">
        <v>17</v>
      </c>
      <c r="E295" s="74">
        <v>645</v>
      </c>
      <c r="F295" s="74">
        <v>648</v>
      </c>
      <c r="G295" s="41">
        <v>655</v>
      </c>
      <c r="H295" s="74">
        <v>665</v>
      </c>
      <c r="I295" s="49">
        <f t="shared" ref="I295" si="846">(IF(D295="SELL",E295-F295,IF(D295="BUY",F295-E295)))*C295</f>
        <v>2400</v>
      </c>
      <c r="J295" s="41">
        <f>C295*7</f>
        <v>5600</v>
      </c>
      <c r="K295" s="41">
        <f>C295*10</f>
        <v>8000</v>
      </c>
      <c r="L295" s="49">
        <f t="shared" ref="L295" si="847">(J295+I295+K295)/C295</f>
        <v>20</v>
      </c>
      <c r="M295" s="49">
        <f t="shared" ref="M295" si="848">L295*C295</f>
        <v>16000</v>
      </c>
    </row>
    <row r="296" spans="1:13" s="42" customFormat="1" x14ac:dyDescent="0.25">
      <c r="A296" s="54">
        <v>44071</v>
      </c>
      <c r="B296" s="37" t="s">
        <v>75</v>
      </c>
      <c r="C296" s="37">
        <v>1200</v>
      </c>
      <c r="D296" s="37" t="s">
        <v>17</v>
      </c>
      <c r="E296" s="74">
        <v>751</v>
      </c>
      <c r="F296" s="74">
        <v>754</v>
      </c>
      <c r="G296" s="41">
        <v>0</v>
      </c>
      <c r="H296" s="74">
        <v>0</v>
      </c>
      <c r="I296" s="49">
        <f t="shared" ref="I296" si="849">(IF(D296="SELL",E296-F296,IF(D296="BUY",F296-E296)))*C296</f>
        <v>3600</v>
      </c>
      <c r="J296" s="41">
        <v>0</v>
      </c>
      <c r="K296" s="41">
        <v>0</v>
      </c>
      <c r="L296" s="49">
        <f t="shared" ref="L296" si="850">(J296+I296+K296)/C296</f>
        <v>3</v>
      </c>
      <c r="M296" s="49">
        <f t="shared" ref="M296" si="851">L296*C296</f>
        <v>3600</v>
      </c>
    </row>
    <row r="297" spans="1:13" s="42" customFormat="1" x14ac:dyDescent="0.25">
      <c r="A297" s="54">
        <v>44070</v>
      </c>
      <c r="B297" s="37" t="s">
        <v>79</v>
      </c>
      <c r="C297" s="37">
        <v>1300</v>
      </c>
      <c r="D297" s="37" t="s">
        <v>17</v>
      </c>
      <c r="E297" s="74">
        <v>504.3</v>
      </c>
      <c r="F297" s="74">
        <v>506</v>
      </c>
      <c r="G297" s="41">
        <v>510</v>
      </c>
      <c r="H297" s="74">
        <v>515</v>
      </c>
      <c r="I297" s="49">
        <f t="shared" ref="I297:I298" si="852">(IF(D297="SELL",E297-F297,IF(D297="BUY",F297-E297)))*C297</f>
        <v>2209.9999999999854</v>
      </c>
      <c r="J297" s="41">
        <f>C297*4</f>
        <v>5200</v>
      </c>
      <c r="K297" s="41">
        <f>C297*5</f>
        <v>6500</v>
      </c>
      <c r="L297" s="49">
        <f t="shared" ref="L297:L298" si="853">(J297+I297+K297)/C297</f>
        <v>10.699999999999989</v>
      </c>
      <c r="M297" s="49">
        <f t="shared" ref="M297:M298" si="854">L297*C297</f>
        <v>13909.999999999985</v>
      </c>
    </row>
    <row r="298" spans="1:13" s="42" customFormat="1" x14ac:dyDescent="0.25">
      <c r="A298" s="54">
        <v>44070</v>
      </c>
      <c r="B298" s="37" t="s">
        <v>118</v>
      </c>
      <c r="C298" s="37">
        <v>1300</v>
      </c>
      <c r="D298" s="37" t="s">
        <v>17</v>
      </c>
      <c r="E298" s="74">
        <v>759.5</v>
      </c>
      <c r="F298" s="74">
        <v>763</v>
      </c>
      <c r="G298" s="41">
        <v>0</v>
      </c>
      <c r="H298" s="74">
        <v>0</v>
      </c>
      <c r="I298" s="49">
        <f t="shared" si="852"/>
        <v>4550</v>
      </c>
      <c r="J298" s="41">
        <v>0</v>
      </c>
      <c r="K298" s="41">
        <v>0</v>
      </c>
      <c r="L298" s="49">
        <f t="shared" si="853"/>
        <v>3.5</v>
      </c>
      <c r="M298" s="49">
        <f t="shared" si="854"/>
        <v>4550</v>
      </c>
    </row>
    <row r="299" spans="1:13" s="42" customFormat="1" x14ac:dyDescent="0.25">
      <c r="A299" s="54">
        <v>44070</v>
      </c>
      <c r="B299" s="37" t="s">
        <v>161</v>
      </c>
      <c r="C299" s="37">
        <v>4000</v>
      </c>
      <c r="D299" s="37" t="s">
        <v>17</v>
      </c>
      <c r="E299" s="74">
        <v>293</v>
      </c>
      <c r="F299" s="74">
        <v>293</v>
      </c>
      <c r="G299" s="41">
        <v>0</v>
      </c>
      <c r="H299" s="74">
        <v>0</v>
      </c>
      <c r="I299" s="49">
        <f t="shared" ref="I299" si="855">(IF(D299="SELL",E299-F299,IF(D299="BUY",F299-E299)))*C299</f>
        <v>0</v>
      </c>
      <c r="J299" s="41">
        <v>0</v>
      </c>
      <c r="K299" s="41">
        <v>0</v>
      </c>
      <c r="L299" s="49">
        <f t="shared" ref="L299" si="856">(J299+I299+K299)/C299</f>
        <v>0</v>
      </c>
      <c r="M299" s="49">
        <f t="shared" ref="M299" si="857">L299*C299</f>
        <v>0</v>
      </c>
    </row>
    <row r="300" spans="1:13" s="42" customFormat="1" x14ac:dyDescent="0.25">
      <c r="A300" s="54">
        <v>44070</v>
      </c>
      <c r="B300" s="37" t="s">
        <v>184</v>
      </c>
      <c r="C300" s="37">
        <v>300</v>
      </c>
      <c r="D300" s="37" t="s">
        <v>17</v>
      </c>
      <c r="E300" s="74">
        <v>2282</v>
      </c>
      <c r="F300" s="74">
        <v>2265</v>
      </c>
      <c r="G300" s="41">
        <v>0</v>
      </c>
      <c r="H300" s="74">
        <v>0</v>
      </c>
      <c r="I300" s="49">
        <f t="shared" ref="I300" si="858">(IF(D300="SELL",E300-F300,IF(D300="BUY",F300-E300)))*C300</f>
        <v>-5100</v>
      </c>
      <c r="J300" s="41">
        <v>0</v>
      </c>
      <c r="K300" s="41">
        <v>0</v>
      </c>
      <c r="L300" s="49">
        <f t="shared" ref="L300" si="859">(J300+I300+K300)/C300</f>
        <v>-17</v>
      </c>
      <c r="M300" s="49">
        <f t="shared" ref="M300" si="860">L300*C300</f>
        <v>-5100</v>
      </c>
    </row>
    <row r="301" spans="1:13" s="42" customFormat="1" x14ac:dyDescent="0.25">
      <c r="A301" s="54">
        <v>44069</v>
      </c>
      <c r="B301" s="37" t="s">
        <v>563</v>
      </c>
      <c r="C301" s="37">
        <v>3700</v>
      </c>
      <c r="D301" s="37" t="s">
        <v>17</v>
      </c>
      <c r="E301" s="74">
        <v>143</v>
      </c>
      <c r="F301" s="74">
        <v>143.80000000000001</v>
      </c>
      <c r="G301" s="41">
        <v>0</v>
      </c>
      <c r="H301" s="74">
        <v>0</v>
      </c>
      <c r="I301" s="49">
        <f t="shared" ref="I301" si="861">(IF(D301="SELL",E301-F301,IF(D301="BUY",F301-E301)))*C301</f>
        <v>2960.0000000000418</v>
      </c>
      <c r="J301" s="41">
        <v>0</v>
      </c>
      <c r="K301" s="41">
        <v>0</v>
      </c>
      <c r="L301" s="49">
        <f t="shared" ref="L301" si="862">(J301+I301+K301)/C301</f>
        <v>0.80000000000001126</v>
      </c>
      <c r="M301" s="49">
        <f t="shared" ref="M301" si="863">L301*C301</f>
        <v>2960.0000000000418</v>
      </c>
    </row>
    <row r="302" spans="1:13" s="42" customFormat="1" x14ac:dyDescent="0.25">
      <c r="A302" s="54">
        <v>44069</v>
      </c>
      <c r="B302" s="37" t="s">
        <v>44</v>
      </c>
      <c r="C302" s="37">
        <v>4300</v>
      </c>
      <c r="D302" s="37" t="s">
        <v>17</v>
      </c>
      <c r="E302" s="74">
        <v>194.5</v>
      </c>
      <c r="F302" s="74">
        <v>193.3</v>
      </c>
      <c r="G302" s="41">
        <v>0</v>
      </c>
      <c r="H302" s="74">
        <v>0</v>
      </c>
      <c r="I302" s="49">
        <f t="shared" ref="I302" si="864">(IF(D302="SELL",E302-F302,IF(D302="BUY",F302-E302)))*C302</f>
        <v>-5159.9999999999509</v>
      </c>
      <c r="J302" s="41">
        <v>0</v>
      </c>
      <c r="K302" s="41">
        <v>0</v>
      </c>
      <c r="L302" s="49">
        <f t="shared" ref="L302" si="865">(J302+I302+K302)/C302</f>
        <v>-1.1999999999999886</v>
      </c>
      <c r="M302" s="49">
        <f t="shared" ref="M302" si="866">L302*C302</f>
        <v>-5159.9999999999509</v>
      </c>
    </row>
    <row r="303" spans="1:13" s="42" customFormat="1" x14ac:dyDescent="0.25">
      <c r="A303" s="54">
        <v>44069</v>
      </c>
      <c r="B303" s="37" t="s">
        <v>124</v>
      </c>
      <c r="C303" s="37">
        <v>2300</v>
      </c>
      <c r="D303" s="37" t="s">
        <v>17</v>
      </c>
      <c r="E303" s="74">
        <v>489</v>
      </c>
      <c r="F303" s="74">
        <v>487</v>
      </c>
      <c r="G303" s="41">
        <v>0</v>
      </c>
      <c r="H303" s="74">
        <v>0</v>
      </c>
      <c r="I303" s="49">
        <f t="shared" ref="I303" si="867">(IF(D303="SELL",E303-F303,IF(D303="BUY",F303-E303)))*C303</f>
        <v>-4600</v>
      </c>
      <c r="J303" s="41">
        <v>0</v>
      </c>
      <c r="K303" s="41">
        <v>0</v>
      </c>
      <c r="L303" s="49">
        <f t="shared" ref="L303" si="868">(J303+I303+K303)/C303</f>
        <v>-2</v>
      </c>
      <c r="M303" s="49">
        <f t="shared" ref="M303" si="869">L303*C303</f>
        <v>-4600</v>
      </c>
    </row>
    <row r="304" spans="1:13" s="42" customFormat="1" x14ac:dyDescent="0.25">
      <c r="A304" s="54">
        <v>44068</v>
      </c>
      <c r="B304" s="37" t="s">
        <v>31</v>
      </c>
      <c r="C304" s="37">
        <v>5700</v>
      </c>
      <c r="D304" s="37" t="s">
        <v>17</v>
      </c>
      <c r="E304" s="74">
        <v>107</v>
      </c>
      <c r="F304" s="74">
        <v>107.5</v>
      </c>
      <c r="G304" s="41">
        <v>0</v>
      </c>
      <c r="H304" s="74">
        <v>0</v>
      </c>
      <c r="I304" s="49">
        <f t="shared" ref="I304" si="870">(IF(D304="SELL",E304-F304,IF(D304="BUY",F304-E304)))*C304</f>
        <v>2850</v>
      </c>
      <c r="J304" s="41">
        <v>0</v>
      </c>
      <c r="K304" s="41">
        <v>0</v>
      </c>
      <c r="L304" s="49">
        <f t="shared" ref="L304" si="871">(J304+I304+K304)/C304</f>
        <v>0.5</v>
      </c>
      <c r="M304" s="49">
        <f t="shared" ref="M304" si="872">L304*C304</f>
        <v>2850</v>
      </c>
    </row>
    <row r="305" spans="1:13" s="42" customFormat="1" x14ac:dyDescent="0.25">
      <c r="A305" s="54">
        <v>44068</v>
      </c>
      <c r="B305" s="37" t="s">
        <v>87</v>
      </c>
      <c r="C305" s="37">
        <v>2700</v>
      </c>
      <c r="D305" s="37" t="s">
        <v>17</v>
      </c>
      <c r="E305" s="74">
        <v>214</v>
      </c>
      <c r="F305" s="74">
        <v>212.8</v>
      </c>
      <c r="G305" s="41">
        <v>0</v>
      </c>
      <c r="H305" s="74">
        <v>0</v>
      </c>
      <c r="I305" s="49">
        <f t="shared" ref="I305" si="873">(IF(D305="SELL",E305-F305,IF(D305="BUY",F305-E305)))*C305</f>
        <v>-3239.9999999999691</v>
      </c>
      <c r="J305" s="41">
        <v>0</v>
      </c>
      <c r="K305" s="41">
        <v>0</v>
      </c>
      <c r="L305" s="49">
        <f t="shared" ref="L305" si="874">(J305+I305+K305)/C305</f>
        <v>-1.1999999999999886</v>
      </c>
      <c r="M305" s="49">
        <f t="shared" ref="M305" si="875">L305*C305</f>
        <v>-3239.9999999999691</v>
      </c>
    </row>
    <row r="306" spans="1:13" s="42" customFormat="1" x14ac:dyDescent="0.25">
      <c r="A306" s="54">
        <v>44068</v>
      </c>
      <c r="B306" s="37" t="s">
        <v>136</v>
      </c>
      <c r="C306" s="37">
        <v>1800</v>
      </c>
      <c r="D306" s="37" t="s">
        <v>17</v>
      </c>
      <c r="E306" s="74">
        <v>419.5</v>
      </c>
      <c r="F306" s="74">
        <v>416</v>
      </c>
      <c r="G306" s="41">
        <v>0</v>
      </c>
      <c r="H306" s="74">
        <v>0</v>
      </c>
      <c r="I306" s="49">
        <f t="shared" ref="I306" si="876">(IF(D306="SELL",E306-F306,IF(D306="BUY",F306-E306)))*C306</f>
        <v>-6300</v>
      </c>
      <c r="J306" s="41">
        <v>0</v>
      </c>
      <c r="K306" s="41">
        <v>0</v>
      </c>
      <c r="L306" s="49">
        <f t="shared" ref="L306" si="877">(J306+I306+K306)/C306</f>
        <v>-3.5</v>
      </c>
      <c r="M306" s="49">
        <f t="shared" ref="M306" si="878">L306*C306</f>
        <v>-6300</v>
      </c>
    </row>
    <row r="307" spans="1:13" s="42" customFormat="1" x14ac:dyDescent="0.25">
      <c r="A307" s="54">
        <v>44067</v>
      </c>
      <c r="B307" s="37" t="s">
        <v>275</v>
      </c>
      <c r="C307" s="37">
        <v>250</v>
      </c>
      <c r="D307" s="37" t="s">
        <v>17</v>
      </c>
      <c r="E307" s="74">
        <v>3472</v>
      </c>
      <c r="F307" s="74">
        <v>3485</v>
      </c>
      <c r="G307" s="41">
        <v>3510</v>
      </c>
      <c r="H307" s="74">
        <v>3520</v>
      </c>
      <c r="I307" s="49">
        <f t="shared" ref="I307" si="879">(IF(D307="SELL",E307-F307,IF(D307="BUY",F307-E307)))*C307</f>
        <v>3250</v>
      </c>
      <c r="J307" s="41">
        <f>C307*25</f>
        <v>6250</v>
      </c>
      <c r="K307" s="41">
        <f>C307*10</f>
        <v>2500</v>
      </c>
      <c r="L307" s="49">
        <f t="shared" ref="L307" si="880">(J307+I307+K307)/C307</f>
        <v>48</v>
      </c>
      <c r="M307" s="49">
        <f t="shared" ref="M307" si="881">L307*C307</f>
        <v>12000</v>
      </c>
    </row>
    <row r="308" spans="1:13" s="42" customFormat="1" x14ac:dyDescent="0.25">
      <c r="A308" s="54">
        <v>44067</v>
      </c>
      <c r="B308" s="37" t="s">
        <v>133</v>
      </c>
      <c r="C308" s="37">
        <v>500</v>
      </c>
      <c r="D308" s="37" t="s">
        <v>17</v>
      </c>
      <c r="E308" s="74">
        <v>1480</v>
      </c>
      <c r="F308" s="74">
        <v>1474.5</v>
      </c>
      <c r="G308" s="41">
        <v>0</v>
      </c>
      <c r="H308" s="74">
        <v>0</v>
      </c>
      <c r="I308" s="49">
        <f t="shared" ref="I308" si="882">(IF(D308="SELL",E308-F308,IF(D308="BUY",F308-E308)))*C308</f>
        <v>-2750</v>
      </c>
      <c r="J308" s="41">
        <v>0</v>
      </c>
      <c r="K308" s="41">
        <v>0</v>
      </c>
      <c r="L308" s="49">
        <f t="shared" ref="L308" si="883">(J308+I308+K308)/C308</f>
        <v>-5.5</v>
      </c>
      <c r="M308" s="49">
        <f t="shared" ref="M308" si="884">L308*C308</f>
        <v>-2750</v>
      </c>
    </row>
    <row r="309" spans="1:13" s="42" customFormat="1" x14ac:dyDescent="0.25">
      <c r="A309" s="54">
        <v>44064</v>
      </c>
      <c r="B309" s="37" t="s">
        <v>546</v>
      </c>
      <c r="C309" s="37">
        <v>300</v>
      </c>
      <c r="D309" s="37" t="s">
        <v>17</v>
      </c>
      <c r="E309" s="74">
        <v>2994</v>
      </c>
      <c r="F309" s="74">
        <v>3005</v>
      </c>
      <c r="G309" s="41">
        <v>3025</v>
      </c>
      <c r="H309" s="74">
        <v>3050</v>
      </c>
      <c r="I309" s="49">
        <f t="shared" ref="I309" si="885">(IF(D309="SELL",E309-F309,IF(D309="BUY",F309-E309)))*C309</f>
        <v>3300</v>
      </c>
      <c r="J309" s="41">
        <f>C309*20</f>
        <v>6000</v>
      </c>
      <c r="K309" s="41">
        <f>C309*25</f>
        <v>7500</v>
      </c>
      <c r="L309" s="49">
        <f t="shared" ref="L309" si="886">(J309+I309+K309)/C309</f>
        <v>56</v>
      </c>
      <c r="M309" s="49">
        <f t="shared" ref="M309" si="887">L309*C309</f>
        <v>16800</v>
      </c>
    </row>
    <row r="310" spans="1:13" s="42" customFormat="1" x14ac:dyDescent="0.25">
      <c r="A310" s="54">
        <v>44064</v>
      </c>
      <c r="B310" s="37" t="s">
        <v>554</v>
      </c>
      <c r="C310" s="37">
        <v>5000</v>
      </c>
      <c r="D310" s="37" t="s">
        <v>17</v>
      </c>
      <c r="E310" s="74">
        <v>132.19999999999999</v>
      </c>
      <c r="F310" s="74">
        <v>133</v>
      </c>
      <c r="G310" s="41">
        <v>0</v>
      </c>
      <c r="H310" s="74">
        <v>0</v>
      </c>
      <c r="I310" s="49">
        <f t="shared" ref="I310" si="888">(IF(D310="SELL",E310-F310,IF(D310="BUY",F310-E310)))*C310</f>
        <v>4000.0000000000568</v>
      </c>
      <c r="J310" s="41">
        <v>0</v>
      </c>
      <c r="K310" s="41">
        <v>0</v>
      </c>
      <c r="L310" s="49">
        <f t="shared" ref="L310" si="889">(J310+I310+K310)/C310</f>
        <v>0.80000000000001137</v>
      </c>
      <c r="M310" s="49">
        <f t="shared" ref="M310" si="890">L310*C310</f>
        <v>4000.0000000000568</v>
      </c>
    </row>
    <row r="311" spans="1:13" s="42" customFormat="1" x14ac:dyDescent="0.25">
      <c r="A311" s="54">
        <v>44064</v>
      </c>
      <c r="B311" s="37" t="s">
        <v>201</v>
      </c>
      <c r="C311" s="37">
        <v>500</v>
      </c>
      <c r="D311" s="37" t="s">
        <v>17</v>
      </c>
      <c r="E311" s="74">
        <v>1047</v>
      </c>
      <c r="F311" s="74">
        <v>1038</v>
      </c>
      <c r="G311" s="41">
        <v>0</v>
      </c>
      <c r="H311" s="74">
        <v>0</v>
      </c>
      <c r="I311" s="49">
        <f t="shared" ref="I311" si="891">(IF(D311="SELL",E311-F311,IF(D311="BUY",F311-E311)))*C311</f>
        <v>-4500</v>
      </c>
      <c r="J311" s="41">
        <v>0</v>
      </c>
      <c r="K311" s="41">
        <v>0</v>
      </c>
      <c r="L311" s="49">
        <f t="shared" ref="L311" si="892">(J311+I311+K311)/C311</f>
        <v>-9</v>
      </c>
      <c r="M311" s="49">
        <f t="shared" ref="M311" si="893">L311*C311</f>
        <v>-4500</v>
      </c>
    </row>
    <row r="312" spans="1:13" s="42" customFormat="1" x14ac:dyDescent="0.25">
      <c r="A312" s="54">
        <v>44063</v>
      </c>
      <c r="B312" s="37" t="s">
        <v>86</v>
      </c>
      <c r="C312" s="37">
        <v>500</v>
      </c>
      <c r="D312" s="37" t="s">
        <v>17</v>
      </c>
      <c r="E312" s="74">
        <v>1956</v>
      </c>
      <c r="F312" s="74">
        <v>1963</v>
      </c>
      <c r="G312" s="41">
        <v>0</v>
      </c>
      <c r="H312" s="74">
        <v>0</v>
      </c>
      <c r="I312" s="49">
        <f t="shared" ref="I312" si="894">(IF(D312="SELL",E312-F312,IF(D312="BUY",F312-E312)))*C312</f>
        <v>3500</v>
      </c>
      <c r="J312" s="41">
        <v>0</v>
      </c>
      <c r="K312" s="41">
        <v>0</v>
      </c>
      <c r="L312" s="49">
        <f t="shared" ref="L312" si="895">(J312+I312+K312)/C312</f>
        <v>7</v>
      </c>
      <c r="M312" s="49">
        <f t="shared" ref="M312" si="896">L312*C312</f>
        <v>3500</v>
      </c>
    </row>
    <row r="313" spans="1:13" s="42" customFormat="1" x14ac:dyDescent="0.25">
      <c r="A313" s="54">
        <v>44063</v>
      </c>
      <c r="B313" s="37" t="s">
        <v>586</v>
      </c>
      <c r="C313" s="37">
        <v>1800</v>
      </c>
      <c r="D313" s="37" t="s">
        <v>17</v>
      </c>
      <c r="E313" s="74">
        <v>290</v>
      </c>
      <c r="F313" s="74">
        <v>291.8</v>
      </c>
      <c r="G313" s="41">
        <v>0</v>
      </c>
      <c r="H313" s="74">
        <v>0</v>
      </c>
      <c r="I313" s="49">
        <f t="shared" ref="I313" si="897">(IF(D313="SELL",E313-F313,IF(D313="BUY",F313-E313)))*C313</f>
        <v>3240.0000000000205</v>
      </c>
      <c r="J313" s="41">
        <v>0</v>
      </c>
      <c r="K313" s="41">
        <v>0</v>
      </c>
      <c r="L313" s="49">
        <f t="shared" ref="L313" si="898">(J313+I313+K313)/C313</f>
        <v>1.8000000000000114</v>
      </c>
      <c r="M313" s="49">
        <f t="shared" ref="M313" si="899">L313*C313</f>
        <v>3240.0000000000205</v>
      </c>
    </row>
    <row r="314" spans="1:13" s="42" customFormat="1" x14ac:dyDescent="0.25">
      <c r="A314" s="54">
        <v>44062</v>
      </c>
      <c r="B314" s="37" t="s">
        <v>75</v>
      </c>
      <c r="C314" s="37">
        <v>1200</v>
      </c>
      <c r="D314" s="37" t="s">
        <v>17</v>
      </c>
      <c r="E314" s="74">
        <v>719</v>
      </c>
      <c r="F314" s="74">
        <v>722</v>
      </c>
      <c r="G314" s="41">
        <v>725</v>
      </c>
      <c r="H314" s="74">
        <v>730</v>
      </c>
      <c r="I314" s="49">
        <f t="shared" ref="I314" si="900">(IF(D314="SELL",E314-F314,IF(D314="BUY",F314-E314)))*C314</f>
        <v>3600</v>
      </c>
      <c r="J314" s="41">
        <f>C314*3</f>
        <v>3600</v>
      </c>
      <c r="K314" s="41">
        <f>C314*5</f>
        <v>6000</v>
      </c>
      <c r="L314" s="49">
        <f t="shared" ref="L314" si="901">(J314+I314+K314)/C314</f>
        <v>11</v>
      </c>
      <c r="M314" s="49">
        <f t="shared" ref="M314" si="902">L314*C314</f>
        <v>13200</v>
      </c>
    </row>
    <row r="315" spans="1:13" s="42" customFormat="1" x14ac:dyDescent="0.25">
      <c r="A315" s="54">
        <v>44061</v>
      </c>
      <c r="B315" s="37" t="s">
        <v>44</v>
      </c>
      <c r="C315" s="37">
        <v>4300</v>
      </c>
      <c r="D315" s="37" t="s">
        <v>17</v>
      </c>
      <c r="E315" s="74">
        <v>195</v>
      </c>
      <c r="F315" s="74">
        <v>195.65</v>
      </c>
      <c r="G315" s="41">
        <v>197</v>
      </c>
      <c r="H315" s="74">
        <v>0</v>
      </c>
      <c r="I315" s="49">
        <f t="shared" ref="I315" si="903">(IF(D315="SELL",E315-F315,IF(D315="BUY",F315-E315)))*C315</f>
        <v>2795.0000000000246</v>
      </c>
      <c r="J315" s="41">
        <f>C315*1.35</f>
        <v>5805</v>
      </c>
      <c r="K315" s="41">
        <v>0</v>
      </c>
      <c r="L315" s="49">
        <f t="shared" ref="L315" si="904">(J315+I315+K315)/C315</f>
        <v>2.0000000000000058</v>
      </c>
      <c r="M315" s="49">
        <f t="shared" ref="M315" si="905">L315*C315</f>
        <v>8600.0000000000255</v>
      </c>
    </row>
    <row r="316" spans="1:13" s="42" customFormat="1" x14ac:dyDescent="0.25">
      <c r="A316" s="54">
        <v>44061</v>
      </c>
      <c r="B316" s="37" t="s">
        <v>184</v>
      </c>
      <c r="C316" s="37">
        <v>300</v>
      </c>
      <c r="D316" s="37" t="s">
        <v>17</v>
      </c>
      <c r="E316" s="74">
        <v>2279.5</v>
      </c>
      <c r="F316" s="74">
        <v>2289</v>
      </c>
      <c r="G316" s="41">
        <v>0</v>
      </c>
      <c r="H316" s="74">
        <v>0</v>
      </c>
      <c r="I316" s="49">
        <f t="shared" ref="I316" si="906">(IF(D316="SELL",E316-F316,IF(D316="BUY",F316-E316)))*C316</f>
        <v>2850</v>
      </c>
      <c r="J316" s="41">
        <v>0</v>
      </c>
      <c r="K316" s="41">
        <v>0</v>
      </c>
      <c r="L316" s="49">
        <f t="shared" ref="L316" si="907">(J316+I316+K316)/C316</f>
        <v>9.5</v>
      </c>
      <c r="M316" s="49">
        <f t="shared" ref="M316" si="908">L316*C316</f>
        <v>2850</v>
      </c>
    </row>
    <row r="317" spans="1:13" s="42" customFormat="1" x14ac:dyDescent="0.25">
      <c r="A317" s="54">
        <v>44061</v>
      </c>
      <c r="B317" s="37" t="s">
        <v>80</v>
      </c>
      <c r="C317" s="37">
        <v>750</v>
      </c>
      <c r="D317" s="37" t="s">
        <v>17</v>
      </c>
      <c r="E317" s="74">
        <v>1145</v>
      </c>
      <c r="F317" s="74">
        <v>1138</v>
      </c>
      <c r="G317" s="41">
        <v>0</v>
      </c>
      <c r="H317" s="74">
        <v>0</v>
      </c>
      <c r="I317" s="49">
        <f t="shared" ref="I317" si="909">(IF(D317="SELL",E317-F317,IF(D317="BUY",F317-E317)))*C317</f>
        <v>-5250</v>
      </c>
      <c r="J317" s="41">
        <v>0</v>
      </c>
      <c r="K317" s="41">
        <v>0</v>
      </c>
      <c r="L317" s="49">
        <f t="shared" ref="L317" si="910">(J317+I317+K317)/C317</f>
        <v>-7</v>
      </c>
      <c r="M317" s="49">
        <f t="shared" ref="M317" si="911">L317*C317</f>
        <v>-5250</v>
      </c>
    </row>
    <row r="318" spans="1:13" s="42" customFormat="1" x14ac:dyDescent="0.25">
      <c r="A318" s="54">
        <v>44060</v>
      </c>
      <c r="B318" s="37" t="s">
        <v>531</v>
      </c>
      <c r="C318" s="37">
        <v>5000</v>
      </c>
      <c r="D318" s="37" t="s">
        <v>17</v>
      </c>
      <c r="E318" s="74">
        <v>221</v>
      </c>
      <c r="F318" s="74">
        <v>221.6</v>
      </c>
      <c r="G318" s="41">
        <v>0</v>
      </c>
      <c r="H318" s="74">
        <v>0</v>
      </c>
      <c r="I318" s="49">
        <f t="shared" ref="I318" si="912">(IF(D318="SELL",E318-F318,IF(D318="BUY",F318-E318)))*C318</f>
        <v>2999.9999999999718</v>
      </c>
      <c r="J318" s="41">
        <v>0</v>
      </c>
      <c r="K318" s="41">
        <v>0</v>
      </c>
      <c r="L318" s="49">
        <f t="shared" ref="L318" si="913">(J318+I318+K318)/C318</f>
        <v>0.59999999999999432</v>
      </c>
      <c r="M318" s="49">
        <f t="shared" ref="M318" si="914">L318*C318</f>
        <v>2999.9999999999718</v>
      </c>
    </row>
    <row r="319" spans="1:13" s="42" customFormat="1" x14ac:dyDescent="0.25">
      <c r="A319" s="54">
        <v>44060</v>
      </c>
      <c r="B319" s="37" t="s">
        <v>588</v>
      </c>
      <c r="C319" s="37">
        <v>2700</v>
      </c>
      <c r="D319" s="37" t="s">
        <v>17</v>
      </c>
      <c r="E319" s="74">
        <v>546</v>
      </c>
      <c r="F319" s="74">
        <v>544.5</v>
      </c>
      <c r="G319" s="41">
        <v>0</v>
      </c>
      <c r="H319" s="74">
        <v>0</v>
      </c>
      <c r="I319" s="49">
        <f t="shared" ref="I319" si="915">(IF(D319="SELL",E319-F319,IF(D319="BUY",F319-E319)))*C319</f>
        <v>-4050</v>
      </c>
      <c r="J319" s="41">
        <v>0</v>
      </c>
      <c r="K319" s="41">
        <v>0</v>
      </c>
      <c r="L319" s="49">
        <f t="shared" ref="L319" si="916">(J319+I319+K319)/C319</f>
        <v>-1.5</v>
      </c>
      <c r="M319" s="49">
        <f t="shared" ref="M319" si="917">L319*C319</f>
        <v>-4050</v>
      </c>
    </row>
    <row r="320" spans="1:13" s="42" customFormat="1" x14ac:dyDescent="0.25">
      <c r="A320" s="54">
        <v>44060</v>
      </c>
      <c r="B320" s="37" t="s">
        <v>117</v>
      </c>
      <c r="C320" s="37">
        <v>3000</v>
      </c>
      <c r="D320" s="37" t="s">
        <v>17</v>
      </c>
      <c r="E320" s="74">
        <v>169</v>
      </c>
      <c r="F320" s="74">
        <v>167.3</v>
      </c>
      <c r="G320" s="41">
        <v>0</v>
      </c>
      <c r="H320" s="74">
        <v>0</v>
      </c>
      <c r="I320" s="49">
        <f t="shared" ref="I320" si="918">(IF(D320="SELL",E320-F320,IF(D320="BUY",F320-E320)))*C320</f>
        <v>-5099.9999999999654</v>
      </c>
      <c r="J320" s="41">
        <v>0</v>
      </c>
      <c r="K320" s="41">
        <v>0</v>
      </c>
      <c r="L320" s="49">
        <f t="shared" ref="L320" si="919">(J320+I320+K320)/C320</f>
        <v>-1.6999999999999884</v>
      </c>
      <c r="M320" s="49">
        <f t="shared" ref="M320" si="920">L320*C320</f>
        <v>-5099.9999999999654</v>
      </c>
    </row>
    <row r="321" spans="1:13" s="42" customFormat="1" x14ac:dyDescent="0.25">
      <c r="A321" s="54">
        <v>44057</v>
      </c>
      <c r="B321" s="37" t="s">
        <v>96</v>
      </c>
      <c r="C321" s="37">
        <v>3444</v>
      </c>
      <c r="D321" s="37" t="s">
        <v>17</v>
      </c>
      <c r="E321" s="74">
        <v>137</v>
      </c>
      <c r="F321" s="74">
        <v>139</v>
      </c>
      <c r="G321" s="41">
        <v>0</v>
      </c>
      <c r="H321" s="74">
        <v>0</v>
      </c>
      <c r="I321" s="49">
        <f t="shared" ref="I321" si="921">(IF(D321="SELL",E321-F321,IF(D321="BUY",F321-E321)))*C321</f>
        <v>6888</v>
      </c>
      <c r="J321" s="41">
        <v>0</v>
      </c>
      <c r="K321" s="41">
        <v>0</v>
      </c>
      <c r="L321" s="49">
        <f t="shared" ref="L321" si="922">(J321+I321+K321)/C321</f>
        <v>2</v>
      </c>
      <c r="M321" s="49">
        <f t="shared" ref="M321" si="923">L321*C321</f>
        <v>6888</v>
      </c>
    </row>
    <row r="322" spans="1:13" s="42" customFormat="1" x14ac:dyDescent="0.25">
      <c r="A322" s="54">
        <v>44057</v>
      </c>
      <c r="B322" s="37" t="s">
        <v>38</v>
      </c>
      <c r="C322" s="37">
        <v>6700</v>
      </c>
      <c r="D322" s="37" t="s">
        <v>20</v>
      </c>
      <c r="E322" s="74">
        <v>92.5</v>
      </c>
      <c r="F322" s="74">
        <v>92</v>
      </c>
      <c r="G322" s="41">
        <v>0</v>
      </c>
      <c r="H322" s="74">
        <v>0</v>
      </c>
      <c r="I322" s="49">
        <f t="shared" ref="I322" si="924">(IF(D322="SELL",E322-F322,IF(D322="BUY",F322-E322)))*C322</f>
        <v>3350</v>
      </c>
      <c r="J322" s="41">
        <v>0</v>
      </c>
      <c r="K322" s="41">
        <v>0</v>
      </c>
      <c r="L322" s="49">
        <f t="shared" ref="L322" si="925">(J322+I322+K322)/C322</f>
        <v>0.5</v>
      </c>
      <c r="M322" s="49">
        <f t="shared" ref="M322" si="926">L322*C322</f>
        <v>3350</v>
      </c>
    </row>
    <row r="323" spans="1:13" s="42" customFormat="1" x14ac:dyDescent="0.25">
      <c r="A323" s="54">
        <v>44057</v>
      </c>
      <c r="B323" s="37" t="s">
        <v>562</v>
      </c>
      <c r="C323" s="37">
        <v>2500</v>
      </c>
      <c r="D323" s="37" t="s">
        <v>17</v>
      </c>
      <c r="E323" s="74">
        <v>229</v>
      </c>
      <c r="F323" s="74">
        <v>227</v>
      </c>
      <c r="G323" s="41">
        <v>0</v>
      </c>
      <c r="H323" s="74">
        <v>0</v>
      </c>
      <c r="I323" s="49">
        <f t="shared" ref="I323" si="927">(IF(D323="SELL",E323-F323,IF(D323="BUY",F323-E323)))*C323</f>
        <v>-5000</v>
      </c>
      <c r="J323" s="41">
        <v>0</v>
      </c>
      <c r="K323" s="41">
        <v>0</v>
      </c>
      <c r="L323" s="49">
        <f t="shared" ref="L323" si="928">(J323+I323+K323)/C323</f>
        <v>-2</v>
      </c>
      <c r="M323" s="49">
        <f t="shared" ref="M323" si="929">L323*C323</f>
        <v>-5000</v>
      </c>
    </row>
    <row r="324" spans="1:13" s="42" customFormat="1" x14ac:dyDescent="0.25">
      <c r="A324" s="54">
        <v>44056</v>
      </c>
      <c r="B324" s="37" t="s">
        <v>139</v>
      </c>
      <c r="C324" s="37">
        <v>5700</v>
      </c>
      <c r="D324" s="37" t="s">
        <v>17</v>
      </c>
      <c r="E324" s="74">
        <v>128.19999999999999</v>
      </c>
      <c r="F324" s="74">
        <v>129</v>
      </c>
      <c r="G324" s="41">
        <v>130</v>
      </c>
      <c r="H324" s="74">
        <v>132</v>
      </c>
      <c r="I324" s="49">
        <f t="shared" ref="I324" si="930">(IF(D324="SELL",E324-F324,IF(D324="BUY",F324-E324)))*C324</f>
        <v>4560.0000000000646</v>
      </c>
      <c r="J324" s="41">
        <f>C324*1</f>
        <v>5700</v>
      </c>
      <c r="K324" s="41">
        <f>C324*2</f>
        <v>11400</v>
      </c>
      <c r="L324" s="49">
        <f t="shared" ref="L324" si="931">(J324+I324+K324)/C324</f>
        <v>3.8000000000000114</v>
      </c>
      <c r="M324" s="49">
        <f t="shared" ref="M324" si="932">L324*C324</f>
        <v>21660.000000000065</v>
      </c>
    </row>
    <row r="325" spans="1:13" s="42" customFormat="1" x14ac:dyDescent="0.25">
      <c r="A325" s="54">
        <v>44056</v>
      </c>
      <c r="B325" s="37" t="s">
        <v>38</v>
      </c>
      <c r="C325" s="37">
        <v>6700</v>
      </c>
      <c r="D325" s="37" t="s">
        <v>20</v>
      </c>
      <c r="E325" s="74">
        <v>93.3</v>
      </c>
      <c r="F325" s="74">
        <v>92.8</v>
      </c>
      <c r="G325" s="41">
        <v>0</v>
      </c>
      <c r="H325" s="74">
        <v>0</v>
      </c>
      <c r="I325" s="49">
        <f t="shared" ref="I325" si="933">(IF(D325="SELL",E325-F325,IF(D325="BUY",F325-E325)))*C325</f>
        <v>3350</v>
      </c>
      <c r="J325" s="41">
        <v>0</v>
      </c>
      <c r="K325" s="41">
        <v>0</v>
      </c>
      <c r="L325" s="49">
        <f t="shared" ref="L325" si="934">(J325+I325+K325)/C325</f>
        <v>0.5</v>
      </c>
      <c r="M325" s="49">
        <f t="shared" ref="M325" si="935">L325*C325</f>
        <v>3350</v>
      </c>
    </row>
    <row r="326" spans="1:13" s="42" customFormat="1" x14ac:dyDescent="0.25">
      <c r="A326" s="54">
        <v>44056</v>
      </c>
      <c r="B326" s="37" t="s">
        <v>148</v>
      </c>
      <c r="C326" s="37">
        <v>1250</v>
      </c>
      <c r="D326" s="37" t="s">
        <v>20</v>
      </c>
      <c r="E326" s="74">
        <v>501</v>
      </c>
      <c r="F326" s="74">
        <v>499.55</v>
      </c>
      <c r="G326" s="41">
        <v>0</v>
      </c>
      <c r="H326" s="74">
        <v>0</v>
      </c>
      <c r="I326" s="49">
        <f t="shared" ref="I326" si="936">(IF(D326="SELL",E326-F326,IF(D326="BUY",F326-E326)))*C326</f>
        <v>1812.4999999999859</v>
      </c>
      <c r="J326" s="41">
        <v>0</v>
      </c>
      <c r="K326" s="41">
        <v>0</v>
      </c>
      <c r="L326" s="49">
        <f t="shared" ref="L326" si="937">(J326+I326+K326)/C326</f>
        <v>1.4499999999999886</v>
      </c>
      <c r="M326" s="49">
        <f t="shared" ref="M326" si="938">L326*C326</f>
        <v>1812.4999999999859</v>
      </c>
    </row>
    <row r="327" spans="1:13" s="42" customFormat="1" x14ac:dyDescent="0.25">
      <c r="A327" s="54">
        <v>44055</v>
      </c>
      <c r="B327" s="37" t="s">
        <v>108</v>
      </c>
      <c r="C327" s="37">
        <v>1400</v>
      </c>
      <c r="D327" s="37" t="s">
        <v>17</v>
      </c>
      <c r="E327" s="74">
        <v>688.5</v>
      </c>
      <c r="F327" s="74">
        <v>692</v>
      </c>
      <c r="G327" s="41">
        <v>698</v>
      </c>
      <c r="H327" s="74">
        <v>705</v>
      </c>
      <c r="I327" s="49">
        <f t="shared" ref="I327" si="939">(IF(D327="SELL",E327-F327,IF(D327="BUY",F327-E327)))*C327</f>
        <v>4900</v>
      </c>
      <c r="J327" s="41">
        <f>C327*6</f>
        <v>8400</v>
      </c>
      <c r="K327" s="41">
        <f>C327*7</f>
        <v>9800</v>
      </c>
      <c r="L327" s="49">
        <f t="shared" ref="L327" si="940">(J327+I327+K327)/C327</f>
        <v>16.5</v>
      </c>
      <c r="M327" s="49">
        <f t="shared" ref="M327" si="941">L327*C327</f>
        <v>23100</v>
      </c>
    </row>
    <row r="328" spans="1:13" s="42" customFormat="1" x14ac:dyDescent="0.25">
      <c r="A328" s="54">
        <v>44055</v>
      </c>
      <c r="B328" s="37" t="s">
        <v>561</v>
      </c>
      <c r="C328" s="37">
        <v>3000</v>
      </c>
      <c r="D328" s="37" t="s">
        <v>17</v>
      </c>
      <c r="E328" s="74">
        <v>344.9</v>
      </c>
      <c r="F328" s="74">
        <v>346</v>
      </c>
      <c r="G328" s="41">
        <v>348</v>
      </c>
      <c r="H328" s="74">
        <v>0</v>
      </c>
      <c r="I328" s="49">
        <f t="shared" ref="I328" si="942">(IF(D328="SELL",E328-F328,IF(D328="BUY",F328-E328)))*C328</f>
        <v>3300.0000000000682</v>
      </c>
      <c r="J328" s="41">
        <f>C328*2</f>
        <v>6000</v>
      </c>
      <c r="K328" s="41">
        <v>0</v>
      </c>
      <c r="L328" s="49">
        <f t="shared" ref="L328" si="943">(J328+I328+K328)/C328</f>
        <v>3.1000000000000232</v>
      </c>
      <c r="M328" s="49">
        <f t="shared" ref="M328" si="944">L328*C328</f>
        <v>9300.0000000000691</v>
      </c>
    </row>
    <row r="329" spans="1:13" s="42" customFormat="1" x14ac:dyDescent="0.25">
      <c r="A329" s="54">
        <v>44054</v>
      </c>
      <c r="B329" s="37" t="s">
        <v>116</v>
      </c>
      <c r="C329" s="37">
        <v>1200</v>
      </c>
      <c r="D329" s="37" t="s">
        <v>17</v>
      </c>
      <c r="E329" s="74">
        <v>447.8</v>
      </c>
      <c r="F329" s="74">
        <v>450.5</v>
      </c>
      <c r="G329" s="41">
        <v>0</v>
      </c>
      <c r="H329" s="74">
        <v>0</v>
      </c>
      <c r="I329" s="49">
        <f t="shared" ref="I329" si="945">(IF(D329="SELL",E329-F329,IF(D329="BUY",F329-E329)))*C329</f>
        <v>3239.9999999999864</v>
      </c>
      <c r="J329" s="41">
        <v>0</v>
      </c>
      <c r="K329" s="41">
        <v>0</v>
      </c>
      <c r="L329" s="49">
        <f t="shared" ref="L329" si="946">(J329+I329+K329)/C329</f>
        <v>2.6999999999999886</v>
      </c>
      <c r="M329" s="49">
        <f t="shared" ref="M329" si="947">L329*C329</f>
        <v>3239.9999999999864</v>
      </c>
    </row>
    <row r="330" spans="1:13" s="42" customFormat="1" x14ac:dyDescent="0.25">
      <c r="A330" s="54">
        <v>44054</v>
      </c>
      <c r="B330" s="37" t="s">
        <v>103</v>
      </c>
      <c r="C330" s="37">
        <v>250</v>
      </c>
      <c r="D330" s="37" t="s">
        <v>17</v>
      </c>
      <c r="E330" s="74">
        <v>4285</v>
      </c>
      <c r="F330" s="74">
        <v>4300</v>
      </c>
      <c r="G330" s="41">
        <v>0</v>
      </c>
      <c r="H330" s="74">
        <v>0</v>
      </c>
      <c r="I330" s="49">
        <f t="shared" ref="I330" si="948">(IF(D330="SELL",E330-F330,IF(D330="BUY",F330-E330)))*C330</f>
        <v>3750</v>
      </c>
      <c r="J330" s="41">
        <v>0</v>
      </c>
      <c r="K330" s="41">
        <v>0</v>
      </c>
      <c r="L330" s="49">
        <f t="shared" ref="L330" si="949">(J330+I330+K330)/C330</f>
        <v>15</v>
      </c>
      <c r="M330" s="49">
        <f t="shared" ref="M330" si="950">L330*C330</f>
        <v>3750</v>
      </c>
    </row>
    <row r="331" spans="1:13" s="42" customFormat="1" x14ac:dyDescent="0.25">
      <c r="A331" s="54">
        <v>44053</v>
      </c>
      <c r="B331" s="37" t="s">
        <v>141</v>
      </c>
      <c r="C331" s="37">
        <v>1700</v>
      </c>
      <c r="D331" s="37" t="s">
        <v>17</v>
      </c>
      <c r="E331" s="74">
        <v>407.5</v>
      </c>
      <c r="F331" s="74">
        <v>410</v>
      </c>
      <c r="G331" s="41">
        <v>0</v>
      </c>
      <c r="H331" s="74">
        <v>0</v>
      </c>
      <c r="I331" s="49">
        <f t="shared" ref="I331" si="951">(IF(D331="SELL",E331-F331,IF(D331="BUY",F331-E331)))*C331</f>
        <v>4250</v>
      </c>
      <c r="J331" s="41">
        <v>0</v>
      </c>
      <c r="K331" s="41">
        <v>0</v>
      </c>
      <c r="L331" s="49">
        <f t="shared" ref="L331" si="952">(J331+I331+K331)/C331</f>
        <v>2.5</v>
      </c>
      <c r="M331" s="49">
        <f t="shared" ref="M331" si="953">L331*C331</f>
        <v>4250</v>
      </c>
    </row>
    <row r="332" spans="1:13" s="42" customFormat="1" x14ac:dyDescent="0.25">
      <c r="A332" s="54">
        <v>44053</v>
      </c>
      <c r="B332" s="37" t="s">
        <v>75</v>
      </c>
      <c r="C332" s="37">
        <v>1200</v>
      </c>
      <c r="D332" s="37" t="s">
        <v>17</v>
      </c>
      <c r="E332" s="74">
        <v>676.5</v>
      </c>
      <c r="F332" s="74">
        <v>680</v>
      </c>
      <c r="G332" s="41">
        <v>684.9</v>
      </c>
      <c r="H332" s="74">
        <v>0</v>
      </c>
      <c r="I332" s="49">
        <f t="shared" ref="I332" si="954">(IF(D332="SELL",E332-F332,IF(D332="BUY",F332-E332)))*C332</f>
        <v>4200</v>
      </c>
      <c r="J332" s="41">
        <f>C332*4.9</f>
        <v>5880</v>
      </c>
      <c r="K332" s="41">
        <v>0</v>
      </c>
      <c r="L332" s="49">
        <f t="shared" ref="L332" si="955">(J332+I332+K332)/C332</f>
        <v>8.4</v>
      </c>
      <c r="M332" s="49">
        <f t="shared" ref="M332" si="956">L332*C332</f>
        <v>10080</v>
      </c>
    </row>
    <row r="333" spans="1:13" s="42" customFormat="1" x14ac:dyDescent="0.25">
      <c r="A333" s="54">
        <v>44050</v>
      </c>
      <c r="B333" s="37" t="s">
        <v>96</v>
      </c>
      <c r="C333" s="37">
        <v>3444</v>
      </c>
      <c r="D333" s="37" t="s">
        <v>17</v>
      </c>
      <c r="E333" s="74">
        <v>130</v>
      </c>
      <c r="F333" s="74">
        <v>131</v>
      </c>
      <c r="G333" s="41">
        <v>0</v>
      </c>
      <c r="H333" s="74">
        <v>0</v>
      </c>
      <c r="I333" s="49">
        <f t="shared" ref="I333" si="957">(IF(D333="SELL",E333-F333,IF(D333="BUY",F333-E333)))*C333</f>
        <v>3444</v>
      </c>
      <c r="J333" s="41">
        <v>0</v>
      </c>
      <c r="K333" s="41">
        <v>0</v>
      </c>
      <c r="L333" s="49">
        <f t="shared" ref="L333" si="958">(J333+I333+K333)/C333</f>
        <v>1</v>
      </c>
      <c r="M333" s="49">
        <f t="shared" ref="M333" si="959">L333*C333</f>
        <v>3444</v>
      </c>
    </row>
    <row r="334" spans="1:13" s="42" customFormat="1" x14ac:dyDescent="0.25">
      <c r="A334" s="54">
        <v>44050</v>
      </c>
      <c r="B334" s="37" t="s">
        <v>157</v>
      </c>
      <c r="C334" s="37">
        <v>1000</v>
      </c>
      <c r="D334" s="37" t="s">
        <v>17</v>
      </c>
      <c r="E334" s="74">
        <v>905</v>
      </c>
      <c r="F334" s="74">
        <v>908.5</v>
      </c>
      <c r="G334" s="41">
        <v>0</v>
      </c>
      <c r="H334" s="74">
        <v>0</v>
      </c>
      <c r="I334" s="49">
        <f t="shared" ref="I334" si="960">(IF(D334="SELL",E334-F334,IF(D334="BUY",F334-E334)))*C334</f>
        <v>3500</v>
      </c>
      <c r="J334" s="41">
        <v>0</v>
      </c>
      <c r="K334" s="41">
        <v>0</v>
      </c>
      <c r="L334" s="49">
        <f t="shared" ref="L334" si="961">(J334+I334+K334)/C334</f>
        <v>3.5</v>
      </c>
      <c r="M334" s="49">
        <f t="shared" ref="M334" si="962">L334*C334</f>
        <v>3500</v>
      </c>
    </row>
    <row r="335" spans="1:13" s="42" customFormat="1" x14ac:dyDescent="0.25">
      <c r="A335" s="54">
        <v>44050</v>
      </c>
      <c r="B335" s="37" t="s">
        <v>591</v>
      </c>
      <c r="C335" s="37">
        <v>500</v>
      </c>
      <c r="D335" s="37" t="s">
        <v>17</v>
      </c>
      <c r="E335" s="74">
        <v>1740</v>
      </c>
      <c r="F335" s="74">
        <v>1749.85</v>
      </c>
      <c r="G335" s="41">
        <v>0</v>
      </c>
      <c r="H335" s="74">
        <v>0</v>
      </c>
      <c r="I335" s="49">
        <f t="shared" ref="I335" si="963">(IF(D335="SELL",E335-F335,IF(D335="BUY",F335-E335)))*C335</f>
        <v>4924.9999999999545</v>
      </c>
      <c r="J335" s="41">
        <v>0</v>
      </c>
      <c r="K335" s="41">
        <v>0</v>
      </c>
      <c r="L335" s="49">
        <f t="shared" ref="L335" si="964">(J335+I335+K335)/C335</f>
        <v>9.8499999999999091</v>
      </c>
      <c r="M335" s="49">
        <f t="shared" ref="M335" si="965">L335*C335</f>
        <v>4924.9999999999545</v>
      </c>
    </row>
    <row r="336" spans="1:13" s="42" customFormat="1" x14ac:dyDescent="0.25">
      <c r="A336" s="54">
        <v>44049</v>
      </c>
      <c r="B336" s="37" t="s">
        <v>542</v>
      </c>
      <c r="C336" s="37">
        <v>2700</v>
      </c>
      <c r="D336" s="37" t="s">
        <v>17</v>
      </c>
      <c r="E336" s="74">
        <v>238</v>
      </c>
      <c r="F336" s="74">
        <v>239</v>
      </c>
      <c r="G336" s="41">
        <v>240</v>
      </c>
      <c r="H336" s="74">
        <v>0</v>
      </c>
      <c r="I336" s="49">
        <f t="shared" ref="I336" si="966">(IF(D336="SELL",E336-F336,IF(D336="BUY",F336-E336)))*C336</f>
        <v>2700</v>
      </c>
      <c r="J336" s="41">
        <f>C336*1</f>
        <v>2700</v>
      </c>
      <c r="K336" s="41">
        <v>0</v>
      </c>
      <c r="L336" s="49">
        <f t="shared" ref="L336" si="967">(J336+I336+K336)/C336</f>
        <v>2</v>
      </c>
      <c r="M336" s="49">
        <f t="shared" ref="M336" si="968">L336*C336</f>
        <v>5400</v>
      </c>
    </row>
    <row r="337" spans="1:13" s="42" customFormat="1" x14ac:dyDescent="0.25">
      <c r="A337" s="54">
        <v>44049</v>
      </c>
      <c r="B337" s="37" t="s">
        <v>406</v>
      </c>
      <c r="C337" s="37">
        <v>300</v>
      </c>
      <c r="D337" s="37" t="s">
        <v>17</v>
      </c>
      <c r="E337" s="74">
        <v>2228</v>
      </c>
      <c r="F337" s="74">
        <v>2215</v>
      </c>
      <c r="G337" s="41">
        <v>0</v>
      </c>
      <c r="H337" s="74">
        <v>0</v>
      </c>
      <c r="I337" s="49">
        <f t="shared" ref="I337" si="969">(IF(D337="SELL",E337-F337,IF(D337="BUY",F337-E337)))*C337</f>
        <v>-3900</v>
      </c>
      <c r="J337" s="41">
        <v>0</v>
      </c>
      <c r="K337" s="41">
        <v>0</v>
      </c>
      <c r="L337" s="49">
        <f t="shared" ref="L337" si="970">(J337+I337+K337)/C337</f>
        <v>-13</v>
      </c>
      <c r="M337" s="49">
        <f t="shared" ref="M337" si="971">L337*C337</f>
        <v>-3900</v>
      </c>
    </row>
    <row r="338" spans="1:13" s="42" customFormat="1" x14ac:dyDescent="0.25">
      <c r="A338" s="54">
        <v>44049</v>
      </c>
      <c r="B338" s="37" t="s">
        <v>463</v>
      </c>
      <c r="C338" s="37">
        <v>300</v>
      </c>
      <c r="D338" s="37" t="s">
        <v>17</v>
      </c>
      <c r="E338" s="74">
        <v>1750</v>
      </c>
      <c r="F338" s="74">
        <v>1735</v>
      </c>
      <c r="G338" s="41">
        <v>0</v>
      </c>
      <c r="H338" s="74">
        <v>0</v>
      </c>
      <c r="I338" s="49">
        <f t="shared" ref="I338" si="972">(IF(D338="SELL",E338-F338,IF(D338="BUY",F338-E338)))*C338</f>
        <v>-4500</v>
      </c>
      <c r="J338" s="41">
        <v>0</v>
      </c>
      <c r="K338" s="41">
        <v>0</v>
      </c>
      <c r="L338" s="49">
        <f t="shared" ref="L338" si="973">(J338+I338+K338)/C338</f>
        <v>-15</v>
      </c>
      <c r="M338" s="49">
        <f t="shared" ref="M338" si="974">L338*C338</f>
        <v>-4500</v>
      </c>
    </row>
    <row r="339" spans="1:13" s="42" customFormat="1" x14ac:dyDescent="0.25">
      <c r="A339" s="54">
        <v>44048</v>
      </c>
      <c r="B339" s="37" t="s">
        <v>25</v>
      </c>
      <c r="C339" s="37">
        <v>1000</v>
      </c>
      <c r="D339" s="37" t="s">
        <v>17</v>
      </c>
      <c r="E339" s="74">
        <v>601.5</v>
      </c>
      <c r="F339" s="74">
        <v>605</v>
      </c>
      <c r="G339" s="41">
        <v>611</v>
      </c>
      <c r="H339" s="74">
        <v>0</v>
      </c>
      <c r="I339" s="49">
        <f t="shared" ref="I339" si="975">(IF(D339="SELL",E339-F339,IF(D339="BUY",F339-E339)))*C339</f>
        <v>3500</v>
      </c>
      <c r="J339" s="41">
        <f>C339*6</f>
        <v>6000</v>
      </c>
      <c r="K339" s="41">
        <v>0</v>
      </c>
      <c r="L339" s="49">
        <f t="shared" ref="L339" si="976">(J339+I339+K339)/C339</f>
        <v>9.5</v>
      </c>
      <c r="M339" s="49">
        <f t="shared" ref="M339" si="977">L339*C339</f>
        <v>9500</v>
      </c>
    </row>
    <row r="340" spans="1:13" s="42" customFormat="1" x14ac:dyDescent="0.25">
      <c r="A340" s="54">
        <v>44048</v>
      </c>
      <c r="B340" s="37" t="s">
        <v>80</v>
      </c>
      <c r="C340" s="37">
        <v>750</v>
      </c>
      <c r="D340" s="37" t="s">
        <v>17</v>
      </c>
      <c r="E340" s="74">
        <v>1094</v>
      </c>
      <c r="F340" s="74">
        <v>1098</v>
      </c>
      <c r="G340" s="41">
        <v>1105</v>
      </c>
      <c r="H340" s="74">
        <v>0</v>
      </c>
      <c r="I340" s="49">
        <f t="shared" ref="I340" si="978">(IF(D340="SELL",E340-F340,IF(D340="BUY",F340-E340)))*C340</f>
        <v>3000</v>
      </c>
      <c r="J340" s="41">
        <f>C340*7</f>
        <v>5250</v>
      </c>
      <c r="K340" s="41">
        <v>0</v>
      </c>
      <c r="L340" s="49">
        <f t="shared" ref="L340" si="979">(J340+I340+K340)/C340</f>
        <v>11</v>
      </c>
      <c r="M340" s="49">
        <f t="shared" ref="M340" si="980">L340*C340</f>
        <v>8250</v>
      </c>
    </row>
    <row r="341" spans="1:13" s="42" customFormat="1" x14ac:dyDescent="0.25">
      <c r="A341" s="54">
        <v>44047</v>
      </c>
      <c r="B341" s="37" t="s">
        <v>16</v>
      </c>
      <c r="C341" s="37">
        <v>505</v>
      </c>
      <c r="D341" s="37" t="s">
        <v>17</v>
      </c>
      <c r="E341" s="74">
        <v>2070</v>
      </c>
      <c r="F341" s="74">
        <v>2080</v>
      </c>
      <c r="G341" s="41">
        <v>2099</v>
      </c>
      <c r="H341" s="74">
        <v>2128</v>
      </c>
      <c r="I341" s="49">
        <f t="shared" ref="I341" si="981">(IF(D341="SELL",E341-F341,IF(D341="BUY",F341-E341)))*C341</f>
        <v>5050</v>
      </c>
      <c r="J341" s="41">
        <f>C341*19</f>
        <v>9595</v>
      </c>
      <c r="K341" s="41">
        <f>C341*29</f>
        <v>14645</v>
      </c>
      <c r="L341" s="49">
        <f t="shared" ref="L341" si="982">(J341+I341+K341)/C341</f>
        <v>58</v>
      </c>
      <c r="M341" s="49">
        <f t="shared" ref="M341" si="983">L341*C341</f>
        <v>29290</v>
      </c>
    </row>
    <row r="342" spans="1:13" s="42" customFormat="1" x14ac:dyDescent="0.25">
      <c r="A342" s="54">
        <v>44047</v>
      </c>
      <c r="B342" s="37" t="s">
        <v>588</v>
      </c>
      <c r="C342" s="37">
        <v>2700</v>
      </c>
      <c r="D342" s="37" t="s">
        <v>17</v>
      </c>
      <c r="E342" s="74">
        <v>445.5</v>
      </c>
      <c r="F342" s="74">
        <v>447</v>
      </c>
      <c r="G342" s="41">
        <v>449.65</v>
      </c>
      <c r="H342" s="74">
        <v>0</v>
      </c>
      <c r="I342" s="49">
        <f t="shared" ref="I342" si="984">(IF(D342="SELL",E342-F342,IF(D342="BUY",F342-E342)))*C342</f>
        <v>4050</v>
      </c>
      <c r="J342" s="41">
        <f>C342*2.65</f>
        <v>7155</v>
      </c>
      <c r="K342" s="41">
        <v>0</v>
      </c>
      <c r="L342" s="49">
        <f t="shared" ref="L342" si="985">(J342+I342+K342)/C342</f>
        <v>4.1500000000000004</v>
      </c>
      <c r="M342" s="49">
        <f t="shared" ref="M342" si="986">L342*C342</f>
        <v>11205.000000000002</v>
      </c>
    </row>
    <row r="343" spans="1:13" s="42" customFormat="1" x14ac:dyDescent="0.25">
      <c r="A343" s="54">
        <v>44047</v>
      </c>
      <c r="B343" s="37" t="s">
        <v>531</v>
      </c>
      <c r="C343" s="37">
        <v>5000</v>
      </c>
      <c r="D343" s="37" t="s">
        <v>17</v>
      </c>
      <c r="E343" s="74">
        <v>193.9</v>
      </c>
      <c r="F343" s="74">
        <v>192.8</v>
      </c>
      <c r="G343" s="41">
        <v>0</v>
      </c>
      <c r="H343" s="74">
        <v>0</v>
      </c>
      <c r="I343" s="49">
        <f t="shared" ref="I343" si="987">(IF(D343="SELL",E343-F343,IF(D343="BUY",F343-E343)))*C343</f>
        <v>-5499.9999999999718</v>
      </c>
      <c r="J343" s="41">
        <v>0</v>
      </c>
      <c r="K343" s="41">
        <v>0</v>
      </c>
      <c r="L343" s="49">
        <f t="shared" ref="L343" si="988">(J343+I343+K343)/C343</f>
        <v>-1.0999999999999943</v>
      </c>
      <c r="M343" s="49">
        <f t="shared" ref="M343" si="989">L343*C343</f>
        <v>-5499.9999999999718</v>
      </c>
    </row>
    <row r="344" spans="1:13" s="42" customFormat="1" x14ac:dyDescent="0.25">
      <c r="A344" s="54">
        <v>44046</v>
      </c>
      <c r="B344" s="37" t="s">
        <v>117</v>
      </c>
      <c r="C344" s="37">
        <v>3000</v>
      </c>
      <c r="D344" s="37" t="s">
        <v>20</v>
      </c>
      <c r="E344" s="74">
        <v>137.80000000000001</v>
      </c>
      <c r="F344" s="74">
        <v>136.80000000000001</v>
      </c>
      <c r="G344" s="41">
        <v>135.5</v>
      </c>
      <c r="H344" s="74">
        <v>0</v>
      </c>
      <c r="I344" s="49">
        <f t="shared" ref="I344" si="990">(IF(D344="SELL",E344-F344,IF(D344="BUY",F344-E344)))*C344</f>
        <v>3000</v>
      </c>
      <c r="J344" s="41">
        <f>C344*1.3</f>
        <v>3900</v>
      </c>
      <c r="K344" s="41">
        <v>0</v>
      </c>
      <c r="L344" s="49">
        <f t="shared" ref="L344" si="991">(J344+I344+K344)/C344</f>
        <v>2.2999999999999998</v>
      </c>
      <c r="M344" s="49">
        <f t="shared" ref="M344" si="992">L344*C344</f>
        <v>6899.9999999999991</v>
      </c>
    </row>
    <row r="345" spans="1:13" s="42" customFormat="1" x14ac:dyDescent="0.25">
      <c r="A345" s="54">
        <v>44046</v>
      </c>
      <c r="B345" s="37" t="s">
        <v>554</v>
      </c>
      <c r="C345" s="37">
        <v>5000</v>
      </c>
      <c r="D345" s="37" t="s">
        <v>20</v>
      </c>
      <c r="E345" s="74">
        <v>108.6</v>
      </c>
      <c r="F345" s="74">
        <v>108</v>
      </c>
      <c r="G345" s="41">
        <v>0</v>
      </c>
      <c r="H345" s="74">
        <v>0</v>
      </c>
      <c r="I345" s="49">
        <f t="shared" ref="I345" si="993">(IF(D345="SELL",E345-F345,IF(D345="BUY",F345-E345)))*C345</f>
        <v>2999.9999999999718</v>
      </c>
      <c r="J345" s="41">
        <v>0</v>
      </c>
      <c r="K345" s="41">
        <v>0</v>
      </c>
      <c r="L345" s="49">
        <f t="shared" ref="L345" si="994">(J345+I345+K345)/C345</f>
        <v>0.59999999999999432</v>
      </c>
      <c r="M345" s="49">
        <f t="shared" ref="M345" si="995">L345*C345</f>
        <v>2999.9999999999718</v>
      </c>
    </row>
    <row r="346" spans="1:13" s="42" customFormat="1" x14ac:dyDescent="0.25">
      <c r="A346" s="54">
        <v>44046</v>
      </c>
      <c r="B346" s="37" t="s">
        <v>124</v>
      </c>
      <c r="C346" s="37">
        <v>2300</v>
      </c>
      <c r="D346" s="37" t="s">
        <v>17</v>
      </c>
      <c r="E346" s="74">
        <v>461</v>
      </c>
      <c r="F346" s="74">
        <v>462.5</v>
      </c>
      <c r="G346" s="41">
        <v>0</v>
      </c>
      <c r="H346" s="74">
        <v>0</v>
      </c>
      <c r="I346" s="49">
        <f t="shared" ref="I346" si="996">(IF(D346="SELL",E346-F346,IF(D346="BUY",F346-E346)))*C346</f>
        <v>3450</v>
      </c>
      <c r="J346" s="41">
        <v>0</v>
      </c>
      <c r="K346" s="41">
        <v>0</v>
      </c>
      <c r="L346" s="49">
        <f t="shared" ref="L346" si="997">(J346+I346+K346)/C346</f>
        <v>1.5</v>
      </c>
      <c r="M346" s="49">
        <f t="shared" ref="M346" si="998">L346*C346</f>
        <v>3450</v>
      </c>
    </row>
    <row r="347" spans="1:13" s="42" customFormat="1" x14ac:dyDescent="0.25">
      <c r="A347" s="54">
        <v>44043</v>
      </c>
      <c r="B347" s="37" t="s">
        <v>157</v>
      </c>
      <c r="C347" s="37">
        <v>1300</v>
      </c>
      <c r="D347" s="37" t="s">
        <v>17</v>
      </c>
      <c r="E347" s="74">
        <v>848</v>
      </c>
      <c r="F347" s="74">
        <v>853</v>
      </c>
      <c r="G347" s="41">
        <v>862</v>
      </c>
      <c r="H347" s="74">
        <v>885</v>
      </c>
      <c r="I347" s="49">
        <f t="shared" ref="I347" si="999">(IF(D347="SELL",E347-F347,IF(D347="BUY",F347-E347)))*C347</f>
        <v>6500</v>
      </c>
      <c r="J347" s="41">
        <f>C347*9</f>
        <v>11700</v>
      </c>
      <c r="K347" s="41">
        <f>C347*23</f>
        <v>29900</v>
      </c>
      <c r="L347" s="49">
        <f t="shared" ref="L347" si="1000">(J347+I347+K347)/C347</f>
        <v>37</v>
      </c>
      <c r="M347" s="49">
        <f t="shared" ref="M347" si="1001">L347*C347</f>
        <v>48100</v>
      </c>
    </row>
    <row r="348" spans="1:13" s="42" customFormat="1" x14ac:dyDescent="0.25">
      <c r="A348" s="54">
        <v>44043</v>
      </c>
      <c r="B348" s="37" t="s">
        <v>124</v>
      </c>
      <c r="C348" s="37">
        <v>2300</v>
      </c>
      <c r="D348" s="37" t="s">
        <v>17</v>
      </c>
      <c r="E348" s="74">
        <v>456</v>
      </c>
      <c r="F348" s="74">
        <v>458</v>
      </c>
      <c r="G348" s="41">
        <v>0</v>
      </c>
      <c r="H348" s="74">
        <v>0</v>
      </c>
      <c r="I348" s="49">
        <f t="shared" ref="I348" si="1002">(IF(D348="SELL",E348-F348,IF(D348="BUY",F348-E348)))*C348</f>
        <v>4600</v>
      </c>
      <c r="J348" s="41">
        <v>0</v>
      </c>
      <c r="K348" s="41">
        <v>0</v>
      </c>
      <c r="L348" s="49">
        <f t="shared" ref="L348" si="1003">(J348+I348+K348)/C348</f>
        <v>2</v>
      </c>
      <c r="M348" s="49">
        <f t="shared" ref="M348" si="1004">L348*C348</f>
        <v>4600</v>
      </c>
    </row>
    <row r="349" spans="1:13" s="42" customFormat="1" x14ac:dyDescent="0.25">
      <c r="A349" s="54">
        <v>44042</v>
      </c>
      <c r="B349" s="37" t="s">
        <v>509</v>
      </c>
      <c r="C349" s="37">
        <v>800</v>
      </c>
      <c r="D349" s="37" t="s">
        <v>20</v>
      </c>
      <c r="E349" s="74">
        <v>534</v>
      </c>
      <c r="F349" s="74">
        <v>530</v>
      </c>
      <c r="G349" s="41">
        <v>520</v>
      </c>
      <c r="H349" s="74">
        <v>0</v>
      </c>
      <c r="I349" s="49">
        <f t="shared" ref="I349" si="1005">(IF(D349="SELL",E349-F349,IF(D349="BUY",F349-E349)))*C349</f>
        <v>3200</v>
      </c>
      <c r="J349" s="41">
        <f>C349*10</f>
        <v>8000</v>
      </c>
      <c r="K349" s="41">
        <v>0</v>
      </c>
      <c r="L349" s="49">
        <f t="shared" ref="L349" si="1006">(J349+I349+K349)/C349</f>
        <v>14</v>
      </c>
      <c r="M349" s="49">
        <f t="shared" ref="M349" si="1007">L349*C349</f>
        <v>11200</v>
      </c>
    </row>
    <row r="350" spans="1:13" s="42" customFormat="1" x14ac:dyDescent="0.25">
      <c r="A350" s="54">
        <v>44042</v>
      </c>
      <c r="B350" s="37" t="s">
        <v>82</v>
      </c>
      <c r="C350" s="37">
        <v>800</v>
      </c>
      <c r="D350" s="37" t="s">
        <v>17</v>
      </c>
      <c r="E350" s="74">
        <v>1090</v>
      </c>
      <c r="F350" s="74">
        <v>1096</v>
      </c>
      <c r="G350" s="41">
        <v>1108</v>
      </c>
      <c r="H350" s="74">
        <v>0</v>
      </c>
      <c r="I350" s="49">
        <f t="shared" ref="I350" si="1008">(IF(D350="SELL",E350-F350,IF(D350="BUY",F350-E350)))*C350</f>
        <v>4800</v>
      </c>
      <c r="J350" s="41">
        <f>C350*12</f>
        <v>9600</v>
      </c>
      <c r="K350" s="41">
        <v>0</v>
      </c>
      <c r="L350" s="49">
        <f t="shared" ref="L350" si="1009">(J350+I350+K350)/C350</f>
        <v>18</v>
      </c>
      <c r="M350" s="49">
        <f t="shared" ref="M350" si="1010">L350*C350</f>
        <v>14400</v>
      </c>
    </row>
    <row r="351" spans="1:13" s="42" customFormat="1" x14ac:dyDescent="0.25">
      <c r="A351" s="54">
        <v>44042</v>
      </c>
      <c r="B351" s="37" t="s">
        <v>116</v>
      </c>
      <c r="C351" s="37">
        <v>1200</v>
      </c>
      <c r="D351" s="37" t="s">
        <v>17</v>
      </c>
      <c r="E351" s="74">
        <v>445</v>
      </c>
      <c r="F351" s="74">
        <v>441</v>
      </c>
      <c r="G351" s="41">
        <v>0</v>
      </c>
      <c r="H351" s="74">
        <v>0</v>
      </c>
      <c r="I351" s="49">
        <f t="shared" ref="I351" si="1011">(IF(D351="SELL",E351-F351,IF(D351="BUY",F351-E351)))*C351</f>
        <v>-4800</v>
      </c>
      <c r="J351" s="41">
        <v>0</v>
      </c>
      <c r="K351" s="41">
        <v>0</v>
      </c>
      <c r="L351" s="49">
        <f t="shared" ref="L351" si="1012">(J351+I351+K351)/C351</f>
        <v>-4</v>
      </c>
      <c r="M351" s="49">
        <f t="shared" ref="M351" si="1013">L351*C351</f>
        <v>-4800</v>
      </c>
    </row>
    <row r="352" spans="1:13" s="42" customFormat="1" x14ac:dyDescent="0.25">
      <c r="A352" s="54">
        <v>44042</v>
      </c>
      <c r="B352" s="37" t="s">
        <v>161</v>
      </c>
      <c r="C352" s="37">
        <v>4000</v>
      </c>
      <c r="D352" s="37" t="s">
        <v>17</v>
      </c>
      <c r="E352" s="74">
        <v>180</v>
      </c>
      <c r="F352" s="74">
        <v>178.7</v>
      </c>
      <c r="G352" s="41">
        <v>0</v>
      </c>
      <c r="H352" s="74">
        <v>0</v>
      </c>
      <c r="I352" s="49">
        <f t="shared" ref="I352" si="1014">(IF(D352="SELL",E352-F352,IF(D352="BUY",F352-E352)))*C352</f>
        <v>-5200.0000000000455</v>
      </c>
      <c r="J352" s="41">
        <v>0</v>
      </c>
      <c r="K352" s="41">
        <v>0</v>
      </c>
      <c r="L352" s="49">
        <f t="shared" ref="L352" si="1015">(J352+I352+K352)/C352</f>
        <v>-1.3000000000000114</v>
      </c>
      <c r="M352" s="49">
        <f t="shared" ref="M352" si="1016">L352*C352</f>
        <v>-5200.0000000000455</v>
      </c>
    </row>
    <row r="353" spans="1:13" s="42" customFormat="1" x14ac:dyDescent="0.25">
      <c r="A353" s="54">
        <v>44041</v>
      </c>
      <c r="B353" s="37" t="s">
        <v>190</v>
      </c>
      <c r="C353" s="37">
        <v>700</v>
      </c>
      <c r="D353" s="37" t="s">
        <v>17</v>
      </c>
      <c r="E353" s="74">
        <v>1426</v>
      </c>
      <c r="F353" s="74">
        <v>1432</v>
      </c>
      <c r="G353" s="41">
        <v>1445</v>
      </c>
      <c r="H353" s="74">
        <v>0</v>
      </c>
      <c r="I353" s="49">
        <f t="shared" ref="I353" si="1017">(IF(D353="SELL",E353-F353,IF(D353="BUY",F353-E353)))*C353</f>
        <v>4200</v>
      </c>
      <c r="J353" s="41">
        <f>C353*13</f>
        <v>9100</v>
      </c>
      <c r="K353" s="41">
        <v>0</v>
      </c>
      <c r="L353" s="49">
        <f t="shared" ref="L353" si="1018">(J353+I353+K353)/C353</f>
        <v>19</v>
      </c>
      <c r="M353" s="49">
        <f t="shared" ref="M353" si="1019">L353*C353</f>
        <v>13300</v>
      </c>
    </row>
    <row r="354" spans="1:13" s="42" customFormat="1" x14ac:dyDescent="0.25">
      <c r="A354" s="54">
        <v>44041</v>
      </c>
      <c r="B354" s="37" t="s">
        <v>69</v>
      </c>
      <c r="C354" s="37">
        <v>3000</v>
      </c>
      <c r="D354" s="37" t="s">
        <v>17</v>
      </c>
      <c r="E354" s="74">
        <v>241</v>
      </c>
      <c r="F354" s="74">
        <v>241.5</v>
      </c>
      <c r="G354" s="41">
        <v>243.5</v>
      </c>
      <c r="H354" s="74">
        <v>0</v>
      </c>
      <c r="I354" s="49">
        <f t="shared" ref="I354" si="1020">(IF(D354="SELL",E354-F354,IF(D354="BUY",F354-E354)))*C354</f>
        <v>1500</v>
      </c>
      <c r="J354" s="41">
        <f>C354*2</f>
        <v>6000</v>
      </c>
      <c r="K354" s="41">
        <v>0</v>
      </c>
      <c r="L354" s="49">
        <f t="shared" ref="L354" si="1021">(J354+I354+K354)/C354</f>
        <v>2.5</v>
      </c>
      <c r="M354" s="49">
        <f t="shared" ref="M354" si="1022">L354*C354</f>
        <v>7500</v>
      </c>
    </row>
    <row r="355" spans="1:13" s="42" customFormat="1" x14ac:dyDescent="0.25">
      <c r="A355" s="54">
        <v>44041</v>
      </c>
      <c r="B355" s="37" t="s">
        <v>106</v>
      </c>
      <c r="C355" s="37">
        <v>1300</v>
      </c>
      <c r="D355" s="37" t="s">
        <v>17</v>
      </c>
      <c r="E355" s="74">
        <v>460</v>
      </c>
      <c r="F355" s="74">
        <v>463</v>
      </c>
      <c r="G355" s="41">
        <v>464.5</v>
      </c>
      <c r="H355" s="74">
        <v>0</v>
      </c>
      <c r="I355" s="49">
        <f t="shared" ref="I355" si="1023">(IF(D355="SELL",E355-F355,IF(D355="BUY",F355-E355)))*C355</f>
        <v>3900</v>
      </c>
      <c r="J355" s="41">
        <f>C355*1.5</f>
        <v>1950</v>
      </c>
      <c r="K355" s="41">
        <v>0</v>
      </c>
      <c r="L355" s="49">
        <f t="shared" ref="L355" si="1024">(J355+I355+K355)/C355</f>
        <v>4.5</v>
      </c>
      <c r="M355" s="49">
        <f t="shared" ref="M355" si="1025">L355*C355</f>
        <v>5850</v>
      </c>
    </row>
    <row r="356" spans="1:13" s="42" customFormat="1" x14ac:dyDescent="0.25">
      <c r="A356" s="54">
        <v>44040</v>
      </c>
      <c r="B356" s="37" t="s">
        <v>172</v>
      </c>
      <c r="C356" s="37">
        <v>3200</v>
      </c>
      <c r="D356" s="37" t="s">
        <v>17</v>
      </c>
      <c r="E356" s="74">
        <v>274</v>
      </c>
      <c r="F356" s="74">
        <v>275.3</v>
      </c>
      <c r="G356" s="41">
        <v>277</v>
      </c>
      <c r="H356" s="74">
        <v>0</v>
      </c>
      <c r="I356" s="49">
        <f t="shared" ref="I356" si="1026">(IF(D356="SELL",E356-F356,IF(D356="BUY",F356-E356)))*C356</f>
        <v>4160.0000000000364</v>
      </c>
      <c r="J356" s="41">
        <f>C356*1.7</f>
        <v>5440</v>
      </c>
      <c r="K356" s="41">
        <v>0</v>
      </c>
      <c r="L356" s="49">
        <f t="shared" ref="L356" si="1027">(J356+I356+K356)/C356</f>
        <v>3.0000000000000115</v>
      </c>
      <c r="M356" s="49">
        <f t="shared" ref="M356" si="1028">L356*C356</f>
        <v>9600.0000000000364</v>
      </c>
    </row>
    <row r="357" spans="1:13" s="42" customFormat="1" x14ac:dyDescent="0.25">
      <c r="A357" s="54">
        <v>44040</v>
      </c>
      <c r="B357" s="37" t="s">
        <v>406</v>
      </c>
      <c r="C357" s="37">
        <v>300</v>
      </c>
      <c r="D357" s="37" t="s">
        <v>17</v>
      </c>
      <c r="E357" s="74">
        <v>2231</v>
      </c>
      <c r="F357" s="74">
        <v>2235</v>
      </c>
      <c r="G357" s="41">
        <v>0</v>
      </c>
      <c r="H357" s="74">
        <v>0</v>
      </c>
      <c r="I357" s="49">
        <f t="shared" ref="I357" si="1029">(IF(D357="SELL",E357-F357,IF(D357="BUY",F357-E357)))*C357</f>
        <v>1200</v>
      </c>
      <c r="J357" s="41">
        <v>0</v>
      </c>
      <c r="K357" s="41">
        <v>0</v>
      </c>
      <c r="L357" s="49">
        <f t="shared" ref="L357" si="1030">(J357+I357+K357)/C357</f>
        <v>4</v>
      </c>
      <c r="M357" s="49">
        <f t="shared" ref="M357" si="1031">L357*C357</f>
        <v>1200</v>
      </c>
    </row>
    <row r="358" spans="1:13" s="42" customFormat="1" x14ac:dyDescent="0.25">
      <c r="A358" s="54">
        <v>44040</v>
      </c>
      <c r="B358" s="37" t="s">
        <v>122</v>
      </c>
      <c r="C358" s="37">
        <v>1200</v>
      </c>
      <c r="D358" s="37" t="s">
        <v>17</v>
      </c>
      <c r="E358" s="74">
        <v>956</v>
      </c>
      <c r="F358" s="74">
        <v>950.5</v>
      </c>
      <c r="G358" s="41">
        <v>0</v>
      </c>
      <c r="H358" s="74">
        <v>0</v>
      </c>
      <c r="I358" s="49">
        <f t="shared" ref="I358" si="1032">(IF(D358="SELL",E358-F358,IF(D358="BUY",F358-E358)))*C358</f>
        <v>-6600</v>
      </c>
      <c r="J358" s="41">
        <v>0</v>
      </c>
      <c r="K358" s="41">
        <v>0</v>
      </c>
      <c r="L358" s="49">
        <f t="shared" ref="L358" si="1033">(J358+I358+K358)/C358</f>
        <v>-5.5</v>
      </c>
      <c r="M358" s="49">
        <f t="shared" ref="M358" si="1034">L358*C358</f>
        <v>-6600</v>
      </c>
    </row>
    <row r="359" spans="1:13" s="42" customFormat="1" x14ac:dyDescent="0.25">
      <c r="A359" s="54">
        <v>44039</v>
      </c>
      <c r="B359" s="37" t="s">
        <v>87</v>
      </c>
      <c r="C359" s="37">
        <v>2700</v>
      </c>
      <c r="D359" s="37" t="s">
        <v>17</v>
      </c>
      <c r="E359" s="74">
        <v>233</v>
      </c>
      <c r="F359" s="74">
        <v>234.8</v>
      </c>
      <c r="G359" s="41">
        <v>239</v>
      </c>
      <c r="H359" s="74">
        <v>0</v>
      </c>
      <c r="I359" s="49">
        <f t="shared" ref="I359" si="1035">(IF(D359="SELL",E359-F359,IF(D359="BUY",F359-E359)))*C359</f>
        <v>4860.0000000000309</v>
      </c>
      <c r="J359" s="41">
        <f>C359*4.2</f>
        <v>11340</v>
      </c>
      <c r="K359" s="41">
        <v>0</v>
      </c>
      <c r="L359" s="49">
        <f t="shared" ref="L359" si="1036">(J359+I359+K359)/C359</f>
        <v>6.0000000000000115</v>
      </c>
      <c r="M359" s="49">
        <f t="shared" ref="M359" si="1037">L359*C359</f>
        <v>16200.000000000031</v>
      </c>
    </row>
    <row r="360" spans="1:13" s="42" customFormat="1" x14ac:dyDescent="0.25">
      <c r="A360" s="54">
        <v>44039</v>
      </c>
      <c r="B360" s="37" t="s">
        <v>75</v>
      </c>
      <c r="C360" s="37">
        <v>1200</v>
      </c>
      <c r="D360" s="37" t="s">
        <v>17</v>
      </c>
      <c r="E360" s="74">
        <v>660</v>
      </c>
      <c r="F360" s="74">
        <v>663</v>
      </c>
      <c r="G360" s="41">
        <v>669.95</v>
      </c>
      <c r="H360" s="74">
        <v>0</v>
      </c>
      <c r="I360" s="49">
        <f t="shared" ref="I360" si="1038">(IF(D360="SELL",E360-F360,IF(D360="BUY",F360-E360)))*C360</f>
        <v>3600</v>
      </c>
      <c r="J360" s="41">
        <f>C360*6.95</f>
        <v>8340</v>
      </c>
      <c r="K360" s="41">
        <v>0</v>
      </c>
      <c r="L360" s="49">
        <f t="shared" ref="L360" si="1039">(J360+I360+K360)/C360</f>
        <v>9.9499999999999993</v>
      </c>
      <c r="M360" s="49">
        <f t="shared" ref="M360" si="1040">L360*C360</f>
        <v>11940</v>
      </c>
    </row>
    <row r="361" spans="1:13" s="42" customFormat="1" x14ac:dyDescent="0.25">
      <c r="A361" s="54">
        <v>44039</v>
      </c>
      <c r="B361" s="37" t="s">
        <v>242</v>
      </c>
      <c r="C361" s="37">
        <v>1800</v>
      </c>
      <c r="D361" s="37" t="s">
        <v>17</v>
      </c>
      <c r="E361" s="74">
        <v>463</v>
      </c>
      <c r="F361" s="74">
        <v>465</v>
      </c>
      <c r="G361" s="41">
        <v>0</v>
      </c>
      <c r="H361" s="74">
        <v>0</v>
      </c>
      <c r="I361" s="49">
        <f t="shared" ref="I361" si="1041">(IF(D361="SELL",E361-F361,IF(D361="BUY",F361-E361)))*C361</f>
        <v>3600</v>
      </c>
      <c r="J361" s="41">
        <v>0</v>
      </c>
      <c r="K361" s="41">
        <v>0</v>
      </c>
      <c r="L361" s="49">
        <f t="shared" ref="L361" si="1042">(J361+I361+K361)/C361</f>
        <v>2</v>
      </c>
      <c r="M361" s="49">
        <f t="shared" ref="M361" si="1043">L361*C361</f>
        <v>3600</v>
      </c>
    </row>
    <row r="362" spans="1:13" s="42" customFormat="1" x14ac:dyDescent="0.25">
      <c r="A362" s="54">
        <v>44036</v>
      </c>
      <c r="B362" s="37" t="s">
        <v>135</v>
      </c>
      <c r="C362" s="37">
        <v>6200</v>
      </c>
      <c r="D362" s="37" t="s">
        <v>20</v>
      </c>
      <c r="E362" s="74">
        <v>110.4</v>
      </c>
      <c r="F362" s="74">
        <v>109.8</v>
      </c>
      <c r="G362" s="41">
        <v>0</v>
      </c>
      <c r="H362" s="74">
        <v>0</v>
      </c>
      <c r="I362" s="49">
        <f t="shared" ref="I362" si="1044">(IF(D362="SELL",E362-F362,IF(D362="BUY",F362-E362)))*C362</f>
        <v>3720.0000000000528</v>
      </c>
      <c r="J362" s="41">
        <v>0</v>
      </c>
      <c r="K362" s="41">
        <v>0</v>
      </c>
      <c r="L362" s="49">
        <f t="shared" ref="L362" si="1045">(J362+I362+K362)/C362</f>
        <v>0.60000000000000853</v>
      </c>
      <c r="M362" s="49">
        <f t="shared" ref="M362" si="1046">L362*C362</f>
        <v>3720.0000000000528</v>
      </c>
    </row>
    <row r="363" spans="1:13" s="42" customFormat="1" x14ac:dyDescent="0.25">
      <c r="A363" s="54">
        <v>44036</v>
      </c>
      <c r="B363" s="37" t="s">
        <v>406</v>
      </c>
      <c r="C363" s="37">
        <v>300</v>
      </c>
      <c r="D363" s="37" t="s">
        <v>17</v>
      </c>
      <c r="E363" s="74">
        <v>2204</v>
      </c>
      <c r="F363" s="74">
        <v>2213</v>
      </c>
      <c r="G363" s="41">
        <v>0</v>
      </c>
      <c r="H363" s="74">
        <v>0</v>
      </c>
      <c r="I363" s="49">
        <f t="shared" ref="I363" si="1047">(IF(D363="SELL",E363-F363,IF(D363="BUY",F363-E363)))*C363</f>
        <v>2700</v>
      </c>
      <c r="J363" s="41">
        <v>0</v>
      </c>
      <c r="K363" s="41">
        <v>0</v>
      </c>
      <c r="L363" s="49">
        <f t="shared" ref="L363" si="1048">(J363+I363+K363)/C363</f>
        <v>9</v>
      </c>
      <c r="M363" s="49">
        <f t="shared" ref="M363" si="1049">L363*C363</f>
        <v>2700</v>
      </c>
    </row>
    <row r="364" spans="1:13" s="42" customFormat="1" x14ac:dyDescent="0.25">
      <c r="A364" s="54">
        <v>44036</v>
      </c>
      <c r="B364" s="37" t="s">
        <v>116</v>
      </c>
      <c r="C364" s="37">
        <v>1200</v>
      </c>
      <c r="D364" s="37" t="s">
        <v>20</v>
      </c>
      <c r="E364" s="74">
        <v>446</v>
      </c>
      <c r="F364" s="74">
        <v>443.5</v>
      </c>
      <c r="G364" s="41">
        <v>0</v>
      </c>
      <c r="H364" s="74">
        <v>0</v>
      </c>
      <c r="I364" s="49">
        <f t="shared" ref="I364" si="1050">(IF(D364="SELL",E364-F364,IF(D364="BUY",F364-E364)))*C364</f>
        <v>3000</v>
      </c>
      <c r="J364" s="41">
        <v>0</v>
      </c>
      <c r="K364" s="41">
        <v>0</v>
      </c>
      <c r="L364" s="49">
        <f t="shared" ref="L364" si="1051">(J364+I364+K364)/C364</f>
        <v>2.5</v>
      </c>
      <c r="M364" s="49">
        <f t="shared" ref="M364" si="1052">L364*C364</f>
        <v>3000</v>
      </c>
    </row>
    <row r="365" spans="1:13" s="42" customFormat="1" x14ac:dyDescent="0.25">
      <c r="A365" s="5">
        <v>44035</v>
      </c>
      <c r="B365" s="37" t="s">
        <v>144</v>
      </c>
      <c r="C365" s="37">
        <v>550</v>
      </c>
      <c r="D365" s="37" t="s">
        <v>17</v>
      </c>
      <c r="E365" s="74">
        <v>1312</v>
      </c>
      <c r="F365" s="74">
        <v>1318</v>
      </c>
      <c r="G365" s="41">
        <v>0</v>
      </c>
      <c r="H365" s="74">
        <v>0</v>
      </c>
      <c r="I365" s="49">
        <f t="shared" ref="I365" si="1053">(IF(D365="SELL",E365-F365,IF(D365="BUY",F365-E365)))*C365</f>
        <v>3300</v>
      </c>
      <c r="J365" s="41">
        <v>0</v>
      </c>
      <c r="K365" s="41">
        <v>0</v>
      </c>
      <c r="L365" s="49">
        <f t="shared" ref="L365" si="1054">(J365+I365+K365)/C365</f>
        <v>6</v>
      </c>
      <c r="M365" s="49">
        <f t="shared" ref="M365" si="1055">L365*C365</f>
        <v>3300</v>
      </c>
    </row>
    <row r="366" spans="1:13" s="42" customFormat="1" x14ac:dyDescent="0.25">
      <c r="A366" s="5">
        <v>44035</v>
      </c>
      <c r="B366" s="37" t="s">
        <v>146</v>
      </c>
      <c r="C366" s="37">
        <v>1851</v>
      </c>
      <c r="D366" s="37" t="s">
        <v>17</v>
      </c>
      <c r="E366" s="74">
        <v>376</v>
      </c>
      <c r="F366" s="74">
        <v>373</v>
      </c>
      <c r="G366" s="41">
        <v>0</v>
      </c>
      <c r="H366" s="74">
        <v>0</v>
      </c>
      <c r="I366" s="49">
        <f t="shared" ref="I366" si="1056">(IF(D366="SELL",E366-F366,IF(D366="BUY",F366-E366)))*C366</f>
        <v>-5553</v>
      </c>
      <c r="J366" s="41">
        <v>0</v>
      </c>
      <c r="K366" s="41">
        <v>0</v>
      </c>
      <c r="L366" s="49">
        <f t="shared" ref="L366" si="1057">(J366+I366+K366)/C366</f>
        <v>-3</v>
      </c>
      <c r="M366" s="49">
        <f t="shared" ref="M366" si="1058">L366*C366</f>
        <v>-5553</v>
      </c>
    </row>
    <row r="367" spans="1:13" s="42" customFormat="1" x14ac:dyDescent="0.25">
      <c r="A367" s="5">
        <v>44034</v>
      </c>
      <c r="B367" s="37" t="s">
        <v>148</v>
      </c>
      <c r="C367" s="37">
        <v>1250</v>
      </c>
      <c r="D367" s="37" t="s">
        <v>20</v>
      </c>
      <c r="E367" s="74">
        <v>486</v>
      </c>
      <c r="F367" s="74">
        <v>483.55</v>
      </c>
      <c r="G367" s="41">
        <v>480.5</v>
      </c>
      <c r="H367" s="74">
        <v>0</v>
      </c>
      <c r="I367" s="49">
        <f t="shared" ref="I367" si="1059">(IF(D367="SELL",E367-F367,IF(D367="BUY",F367-E367)))*C367</f>
        <v>3062.4999999999859</v>
      </c>
      <c r="J367" s="41">
        <f>C367*3</f>
        <v>3750</v>
      </c>
      <c r="K367" s="41">
        <v>0</v>
      </c>
      <c r="L367" s="49">
        <f t="shared" ref="L367" si="1060">(J367+I367+K367)/C367</f>
        <v>5.4499999999999886</v>
      </c>
      <c r="M367" s="49">
        <f t="shared" ref="M367" si="1061">L367*C367</f>
        <v>6812.4999999999854</v>
      </c>
    </row>
    <row r="368" spans="1:13" s="42" customFormat="1" x14ac:dyDescent="0.25">
      <c r="A368" s="5">
        <v>44034</v>
      </c>
      <c r="B368" s="37" t="s">
        <v>116</v>
      </c>
      <c r="C368" s="37">
        <v>1200</v>
      </c>
      <c r="D368" s="37" t="s">
        <v>20</v>
      </c>
      <c r="E368" s="74">
        <v>472.5</v>
      </c>
      <c r="F368" s="74">
        <v>470</v>
      </c>
      <c r="G368" s="41">
        <v>0</v>
      </c>
      <c r="H368" s="74">
        <v>0</v>
      </c>
      <c r="I368" s="49">
        <f t="shared" ref="I368" si="1062">(IF(D368="SELL",E368-F368,IF(D368="BUY",F368-E368)))*C368</f>
        <v>3000</v>
      </c>
      <c r="J368" s="41">
        <v>0</v>
      </c>
      <c r="K368" s="41">
        <v>0</v>
      </c>
      <c r="L368" s="49">
        <f t="shared" ref="L368" si="1063">(J368+I368+K368)/C368</f>
        <v>2.5</v>
      </c>
      <c r="M368" s="49">
        <f t="shared" ref="M368" si="1064">L368*C368</f>
        <v>3000</v>
      </c>
    </row>
    <row r="369" spans="1:13" s="42" customFormat="1" x14ac:dyDescent="0.25">
      <c r="A369" s="5">
        <v>44034</v>
      </c>
      <c r="B369" s="37" t="s">
        <v>122</v>
      </c>
      <c r="C369" s="37">
        <v>1200</v>
      </c>
      <c r="D369" s="37" t="s">
        <v>20</v>
      </c>
      <c r="E369" s="74">
        <v>921</v>
      </c>
      <c r="F369" s="74">
        <v>923</v>
      </c>
      <c r="G369" s="41">
        <v>0</v>
      </c>
      <c r="H369" s="74">
        <v>0</v>
      </c>
      <c r="I369" s="49">
        <f t="shared" ref="I369" si="1065">(IF(D369="SELL",E369-F369,IF(D369="BUY",F369-E369)))*C369</f>
        <v>-2400</v>
      </c>
      <c r="J369" s="41">
        <v>0</v>
      </c>
      <c r="K369" s="41">
        <v>0</v>
      </c>
      <c r="L369" s="49">
        <f t="shared" ref="L369" si="1066">(J369+I369+K369)/C369</f>
        <v>-2</v>
      </c>
      <c r="M369" s="49">
        <f t="shared" ref="M369" si="1067">L369*C369</f>
        <v>-2400</v>
      </c>
    </row>
    <row r="370" spans="1:13" s="42" customFormat="1" x14ac:dyDescent="0.25">
      <c r="A370" s="5">
        <v>44033</v>
      </c>
      <c r="B370" s="37" t="s">
        <v>534</v>
      </c>
      <c r="C370" s="37">
        <v>1100</v>
      </c>
      <c r="D370" s="37" t="s">
        <v>17</v>
      </c>
      <c r="E370" s="74">
        <v>1157</v>
      </c>
      <c r="F370" s="74">
        <v>1160.5</v>
      </c>
      <c r="G370" s="41">
        <v>1166</v>
      </c>
      <c r="H370" s="74">
        <v>1177</v>
      </c>
      <c r="I370" s="49">
        <f t="shared" ref="I370:I371" si="1068">(IF(D370="SELL",E370-F370,IF(D370="BUY",F370-E370)))*C370</f>
        <v>3850</v>
      </c>
      <c r="J370" s="41">
        <f>C370*5.5</f>
        <v>6050</v>
      </c>
      <c r="K370" s="41">
        <f>C370*11</f>
        <v>12100</v>
      </c>
      <c r="L370" s="49">
        <f t="shared" ref="L370:L371" si="1069">(J370+I370+K370)/C370</f>
        <v>20</v>
      </c>
      <c r="M370" s="49">
        <f t="shared" ref="M370:M371" si="1070">L370*C370</f>
        <v>22000</v>
      </c>
    </row>
    <row r="371" spans="1:13" s="42" customFormat="1" x14ac:dyDescent="0.25">
      <c r="A371" s="5">
        <v>44033</v>
      </c>
      <c r="B371" s="37" t="s">
        <v>592</v>
      </c>
      <c r="C371" s="37">
        <v>1000</v>
      </c>
      <c r="D371" s="37" t="s">
        <v>17</v>
      </c>
      <c r="E371" s="74">
        <v>719</v>
      </c>
      <c r="F371" s="74">
        <v>723</v>
      </c>
      <c r="G371" s="41">
        <v>0</v>
      </c>
      <c r="H371" s="74">
        <v>0</v>
      </c>
      <c r="I371" s="49">
        <f t="shared" si="1068"/>
        <v>4000</v>
      </c>
      <c r="J371" s="41">
        <v>0</v>
      </c>
      <c r="K371" s="41">
        <v>0</v>
      </c>
      <c r="L371" s="49">
        <f t="shared" si="1069"/>
        <v>4</v>
      </c>
      <c r="M371" s="49">
        <f t="shared" si="1070"/>
        <v>4000</v>
      </c>
    </row>
    <row r="372" spans="1:13" s="42" customFormat="1" x14ac:dyDescent="0.25">
      <c r="A372" s="5">
        <v>44033</v>
      </c>
      <c r="B372" s="37" t="s">
        <v>100</v>
      </c>
      <c r="C372" s="37">
        <v>400</v>
      </c>
      <c r="D372" s="37" t="s">
        <v>17</v>
      </c>
      <c r="E372" s="74">
        <v>2325</v>
      </c>
      <c r="F372" s="74">
        <v>2314</v>
      </c>
      <c r="G372" s="41">
        <v>0</v>
      </c>
      <c r="H372" s="74">
        <v>0</v>
      </c>
      <c r="I372" s="49">
        <f t="shared" ref="I372" si="1071">(IF(D372="SELL",E372-F372,IF(D372="BUY",F372-E372)))*C372</f>
        <v>-4400</v>
      </c>
      <c r="J372" s="41">
        <v>0</v>
      </c>
      <c r="K372" s="41">
        <v>0</v>
      </c>
      <c r="L372" s="49">
        <f t="shared" ref="L372" si="1072">(J372+I372+K372)/C372</f>
        <v>-11</v>
      </c>
      <c r="M372" s="49">
        <f t="shared" ref="M372" si="1073">L372*C372</f>
        <v>-4400</v>
      </c>
    </row>
    <row r="373" spans="1:13" s="42" customFormat="1" x14ac:dyDescent="0.25">
      <c r="A373" s="5">
        <v>44032</v>
      </c>
      <c r="B373" s="37" t="s">
        <v>146</v>
      </c>
      <c r="C373" s="37">
        <v>1851</v>
      </c>
      <c r="D373" s="37" t="s">
        <v>17</v>
      </c>
      <c r="E373" s="74">
        <v>575.5</v>
      </c>
      <c r="F373" s="74">
        <v>578</v>
      </c>
      <c r="G373" s="41">
        <v>0</v>
      </c>
      <c r="H373" s="74">
        <v>0</v>
      </c>
      <c r="I373" s="49">
        <f t="shared" ref="I373" si="1074">(IF(D373="SELL",E373-F373,IF(D373="BUY",F373-E373)))*C373</f>
        <v>4627.5</v>
      </c>
      <c r="J373" s="41">
        <v>0</v>
      </c>
      <c r="K373" s="41">
        <v>0</v>
      </c>
      <c r="L373" s="49">
        <f t="shared" ref="L373" si="1075">(J373+I373+K373)/C373</f>
        <v>2.5</v>
      </c>
      <c r="M373" s="49">
        <f t="shared" ref="M373" si="1076">L373*C373</f>
        <v>4627.5</v>
      </c>
    </row>
    <row r="374" spans="1:13" s="42" customFormat="1" x14ac:dyDescent="0.25">
      <c r="A374" s="5">
        <v>44032</v>
      </c>
      <c r="B374" s="37" t="s">
        <v>64</v>
      </c>
      <c r="C374" s="37">
        <v>1000</v>
      </c>
      <c r="D374" s="37" t="s">
        <v>17</v>
      </c>
      <c r="E374" s="74">
        <v>598</v>
      </c>
      <c r="F374" s="74">
        <v>602</v>
      </c>
      <c r="G374" s="41">
        <v>0</v>
      </c>
      <c r="H374" s="74">
        <v>0</v>
      </c>
      <c r="I374" s="49">
        <f t="shared" ref="I374" si="1077">(IF(D374="SELL",E374-F374,IF(D374="BUY",F374-E374)))*C374</f>
        <v>4000</v>
      </c>
      <c r="J374" s="41">
        <v>0</v>
      </c>
      <c r="K374" s="41">
        <v>0</v>
      </c>
      <c r="L374" s="49">
        <f t="shared" ref="L374" si="1078">(J374+I374+K374)/C374</f>
        <v>4</v>
      </c>
      <c r="M374" s="49">
        <f t="shared" ref="M374" si="1079">L374*C374</f>
        <v>4000</v>
      </c>
    </row>
    <row r="375" spans="1:13" s="42" customFormat="1" x14ac:dyDescent="0.25">
      <c r="A375" s="5">
        <v>44032</v>
      </c>
      <c r="B375" s="37" t="s">
        <v>28</v>
      </c>
      <c r="C375" s="37">
        <v>3000</v>
      </c>
      <c r="D375" s="37" t="s">
        <v>17</v>
      </c>
      <c r="E375" s="74">
        <v>193</v>
      </c>
      <c r="F375" s="74">
        <v>191</v>
      </c>
      <c r="G375" s="41">
        <v>0</v>
      </c>
      <c r="H375" s="74">
        <v>0</v>
      </c>
      <c r="I375" s="49">
        <f t="shared" ref="I375" si="1080">(IF(D375="SELL",E375-F375,IF(D375="BUY",F375-E375)))*C375</f>
        <v>-6000</v>
      </c>
      <c r="J375" s="41">
        <v>0</v>
      </c>
      <c r="K375" s="41">
        <v>0</v>
      </c>
      <c r="L375" s="49">
        <f t="shared" ref="L375" si="1081">(J375+I375+K375)/C375</f>
        <v>-2</v>
      </c>
      <c r="M375" s="49">
        <f t="shared" ref="M375" si="1082">L375*C375</f>
        <v>-6000</v>
      </c>
    </row>
    <row r="376" spans="1:13" s="42" customFormat="1" x14ac:dyDescent="0.25">
      <c r="A376" s="5">
        <v>44029</v>
      </c>
      <c r="B376" s="37" t="s">
        <v>541</v>
      </c>
      <c r="C376" s="37">
        <v>750</v>
      </c>
      <c r="D376" s="37" t="s">
        <v>17</v>
      </c>
      <c r="E376" s="74">
        <v>1159</v>
      </c>
      <c r="F376" s="74">
        <v>1167</v>
      </c>
      <c r="G376" s="41">
        <v>1175</v>
      </c>
      <c r="H376" s="74">
        <v>1195</v>
      </c>
      <c r="I376" s="49">
        <f t="shared" ref="I376" si="1083">(IF(D376="SELL",E376-F376,IF(D376="BUY",F376-E376)))*C376</f>
        <v>6000</v>
      </c>
      <c r="J376" s="41">
        <f>C376*8</f>
        <v>6000</v>
      </c>
      <c r="K376" s="41">
        <f>C376*20</f>
        <v>15000</v>
      </c>
      <c r="L376" s="49">
        <f t="shared" ref="L376" si="1084">(J376+I376+K376)/C376</f>
        <v>36</v>
      </c>
      <c r="M376" s="49">
        <f t="shared" ref="M376" si="1085">L376*C376</f>
        <v>27000</v>
      </c>
    </row>
    <row r="377" spans="1:13" s="42" customFormat="1" x14ac:dyDescent="0.25">
      <c r="A377" s="5">
        <v>44029</v>
      </c>
      <c r="B377" s="37" t="s">
        <v>16</v>
      </c>
      <c r="C377" s="37">
        <v>505</v>
      </c>
      <c r="D377" s="37" t="s">
        <v>17</v>
      </c>
      <c r="E377" s="74">
        <v>1879</v>
      </c>
      <c r="F377" s="74">
        <v>1886</v>
      </c>
      <c r="G377" s="41">
        <v>1898</v>
      </c>
      <c r="H377" s="74">
        <v>1920</v>
      </c>
      <c r="I377" s="49">
        <f t="shared" ref="I377" si="1086">(IF(D377="SELL",E377-F377,IF(D377="BUY",F377-E377)))*C377</f>
        <v>3535</v>
      </c>
      <c r="J377" s="41">
        <f>C377*12</f>
        <v>6060</v>
      </c>
      <c r="K377" s="41">
        <f>C377*22</f>
        <v>11110</v>
      </c>
      <c r="L377" s="49">
        <f t="shared" ref="L377" si="1087">(J377+I377+K377)/C377</f>
        <v>41</v>
      </c>
      <c r="M377" s="49">
        <f t="shared" ref="M377" si="1088">L377*C377</f>
        <v>20705</v>
      </c>
    </row>
    <row r="378" spans="1:13" s="42" customFormat="1" x14ac:dyDescent="0.25">
      <c r="A378" s="5">
        <v>44028</v>
      </c>
      <c r="B378" s="37" t="s">
        <v>75</v>
      </c>
      <c r="C378" s="37">
        <v>1200</v>
      </c>
      <c r="D378" s="37" t="s">
        <v>20</v>
      </c>
      <c r="E378" s="74">
        <v>588</v>
      </c>
      <c r="F378" s="74">
        <v>585</v>
      </c>
      <c r="G378" s="41">
        <v>0</v>
      </c>
      <c r="H378" s="74">
        <v>0</v>
      </c>
      <c r="I378" s="49">
        <f t="shared" ref="I378" si="1089">(IF(D378="SELL",E378-F378,IF(D378="BUY",F378-E378)))*C378</f>
        <v>3600</v>
      </c>
      <c r="J378" s="41">
        <v>0</v>
      </c>
      <c r="K378" s="41">
        <v>0</v>
      </c>
      <c r="L378" s="49">
        <f t="shared" ref="L378" si="1090">(J378+I378+K378)/C378</f>
        <v>3</v>
      </c>
      <c r="M378" s="49">
        <f t="shared" ref="M378" si="1091">L378*C378</f>
        <v>3600</v>
      </c>
    </row>
    <row r="379" spans="1:13" s="42" customFormat="1" x14ac:dyDescent="0.25">
      <c r="A379" s="5">
        <v>44028</v>
      </c>
      <c r="B379" s="37" t="s">
        <v>172</v>
      </c>
      <c r="C379" s="37">
        <v>3200</v>
      </c>
      <c r="D379" s="37" t="s">
        <v>20</v>
      </c>
      <c r="E379" s="74">
        <v>258</v>
      </c>
      <c r="F379" s="74">
        <v>259.5</v>
      </c>
      <c r="G379" s="41">
        <v>0</v>
      </c>
      <c r="H379" s="74">
        <v>0</v>
      </c>
      <c r="I379" s="49">
        <f t="shared" ref="I379" si="1092">(IF(D379="SELL",E379-F379,IF(D379="BUY",F379-E379)))*C379</f>
        <v>-4800</v>
      </c>
      <c r="J379" s="41">
        <v>0</v>
      </c>
      <c r="K379" s="41">
        <v>0</v>
      </c>
      <c r="L379" s="49">
        <f t="shared" ref="L379" si="1093">(J379+I379+K379)/C379</f>
        <v>-1.5</v>
      </c>
      <c r="M379" s="49">
        <f t="shared" ref="M379" si="1094">L379*C379</f>
        <v>-4800</v>
      </c>
    </row>
    <row r="380" spans="1:13" s="42" customFormat="1" x14ac:dyDescent="0.25">
      <c r="A380" s="5">
        <v>44027</v>
      </c>
      <c r="B380" s="37" t="s">
        <v>108</v>
      </c>
      <c r="C380" s="37">
        <v>1400</v>
      </c>
      <c r="D380" s="37" t="s">
        <v>17</v>
      </c>
      <c r="E380" s="74">
        <v>613.5</v>
      </c>
      <c r="F380" s="74">
        <v>617</v>
      </c>
      <c r="G380" s="41">
        <v>622</v>
      </c>
      <c r="H380" s="74">
        <v>626.9</v>
      </c>
      <c r="I380" s="49">
        <f t="shared" ref="I380" si="1095">(IF(D380="SELL",E380-F380,IF(D380="BUY",F380-E380)))*C380</f>
        <v>4900</v>
      </c>
      <c r="J380" s="41">
        <f>C380*5</f>
        <v>7000</v>
      </c>
      <c r="K380" s="41">
        <v>0</v>
      </c>
      <c r="L380" s="49">
        <f t="shared" ref="L380" si="1096">(J380+I380+K380)/C380</f>
        <v>8.5</v>
      </c>
      <c r="M380" s="49">
        <f t="shared" ref="M380" si="1097">L380*C380</f>
        <v>11900</v>
      </c>
    </row>
    <row r="381" spans="1:13" s="42" customFormat="1" x14ac:dyDescent="0.25">
      <c r="A381" s="5">
        <v>44027</v>
      </c>
      <c r="B381" s="37" t="s">
        <v>116</v>
      </c>
      <c r="C381" s="37">
        <v>1200</v>
      </c>
      <c r="D381" s="37" t="s">
        <v>17</v>
      </c>
      <c r="E381" s="74">
        <v>438.5</v>
      </c>
      <c r="F381" s="74">
        <v>439.5</v>
      </c>
      <c r="G381" s="41">
        <v>0</v>
      </c>
      <c r="H381" s="74">
        <v>0</v>
      </c>
      <c r="I381" s="49">
        <f t="shared" ref="I381" si="1098">(IF(D381="SELL",E381-F381,IF(D381="BUY",F381-E381)))*C381</f>
        <v>1200</v>
      </c>
      <c r="J381" s="41">
        <v>0</v>
      </c>
      <c r="K381" s="41">
        <v>0</v>
      </c>
      <c r="L381" s="49">
        <f t="shared" ref="L381" si="1099">(J381+I381+K381)/C381</f>
        <v>1</v>
      </c>
      <c r="M381" s="49">
        <f t="shared" ref="M381" si="1100">L381*C381</f>
        <v>1200</v>
      </c>
    </row>
    <row r="382" spans="1:13" s="42" customFormat="1" x14ac:dyDescent="0.25">
      <c r="A382" s="5">
        <v>44026</v>
      </c>
      <c r="B382" s="37" t="s">
        <v>16</v>
      </c>
      <c r="C382" s="37">
        <v>505</v>
      </c>
      <c r="D382" s="37" t="s">
        <v>20</v>
      </c>
      <c r="E382" s="74">
        <v>1909</v>
      </c>
      <c r="F382" s="74">
        <v>1903</v>
      </c>
      <c r="G382" s="41">
        <v>1890.05</v>
      </c>
      <c r="H382" s="74">
        <v>0</v>
      </c>
      <c r="I382" s="49">
        <f t="shared" ref="I382" si="1101">(IF(D382="SELL",E382-F382,IF(D382="BUY",F382-E382)))*C382</f>
        <v>3030</v>
      </c>
      <c r="J382" s="41">
        <f>C382*12.95</f>
        <v>6539.75</v>
      </c>
      <c r="K382" s="41">
        <v>0</v>
      </c>
      <c r="L382" s="49">
        <f t="shared" ref="L382" si="1102">(J382+I382+K382)/C382</f>
        <v>18.95</v>
      </c>
      <c r="M382" s="49">
        <f t="shared" ref="M382" si="1103">L382*C382</f>
        <v>9569.75</v>
      </c>
    </row>
    <row r="383" spans="1:13" s="42" customFormat="1" x14ac:dyDescent="0.25">
      <c r="A383" s="5">
        <v>44026</v>
      </c>
      <c r="B383" s="37" t="s">
        <v>146</v>
      </c>
      <c r="C383" s="37">
        <v>1851</v>
      </c>
      <c r="D383" s="37" t="s">
        <v>17</v>
      </c>
      <c r="E383" s="74">
        <v>590.5</v>
      </c>
      <c r="F383" s="74">
        <v>593</v>
      </c>
      <c r="G383" s="41">
        <v>596</v>
      </c>
      <c r="H383" s="74">
        <v>0</v>
      </c>
      <c r="I383" s="49">
        <f t="shared" ref="I383" si="1104">(IF(D383="SELL",E383-F383,IF(D383="BUY",F383-E383)))*C383</f>
        <v>4627.5</v>
      </c>
      <c r="J383" s="41">
        <f>C383*3</f>
        <v>5553</v>
      </c>
      <c r="K383" s="41">
        <v>0</v>
      </c>
      <c r="L383" s="49">
        <f t="shared" ref="L383" si="1105">(J383+I383+K383)/C383</f>
        <v>5.5</v>
      </c>
      <c r="M383" s="49">
        <f t="shared" ref="M383" si="1106">L383*C383</f>
        <v>10180.5</v>
      </c>
    </row>
    <row r="384" spans="1:13" s="42" customFormat="1" x14ac:dyDescent="0.25">
      <c r="A384" s="5">
        <v>44025</v>
      </c>
      <c r="B384" s="37" t="s">
        <v>108</v>
      </c>
      <c r="C384" s="37">
        <v>1400</v>
      </c>
      <c r="D384" s="37" t="s">
        <v>17</v>
      </c>
      <c r="E384" s="74">
        <v>599</v>
      </c>
      <c r="F384" s="74">
        <v>602</v>
      </c>
      <c r="G384" s="41">
        <v>0</v>
      </c>
      <c r="H384" s="74">
        <v>0</v>
      </c>
      <c r="I384" s="49">
        <f t="shared" ref="I384" si="1107">(IF(D384="SELL",E384-F384,IF(D384="BUY",F384-E384)))*C384</f>
        <v>4200</v>
      </c>
      <c r="J384" s="41">
        <v>0</v>
      </c>
      <c r="K384" s="41">
        <v>0</v>
      </c>
      <c r="L384" s="49">
        <f t="shared" ref="L384" si="1108">(J384+I384+K384)/C384</f>
        <v>3</v>
      </c>
      <c r="M384" s="49">
        <f t="shared" ref="M384" si="1109">L384*C384</f>
        <v>4200</v>
      </c>
    </row>
    <row r="385" spans="1:13" s="42" customFormat="1" x14ac:dyDescent="0.25">
      <c r="A385" s="5">
        <v>44019</v>
      </c>
      <c r="B385" s="37" t="s">
        <v>44</v>
      </c>
      <c r="C385" s="37">
        <v>4300</v>
      </c>
      <c r="D385" s="37" t="s">
        <v>20</v>
      </c>
      <c r="E385" s="74">
        <v>154</v>
      </c>
      <c r="F385" s="74">
        <v>153.1</v>
      </c>
      <c r="G385" s="41">
        <v>152.30000000000001</v>
      </c>
      <c r="H385" s="74">
        <v>0</v>
      </c>
      <c r="I385" s="49">
        <f t="shared" ref="I385" si="1110">(IF(D385="SELL",E385-F385,IF(D385="BUY",F385-E385)))*C385</f>
        <v>3870.0000000000246</v>
      </c>
      <c r="J385" s="41">
        <f>C385*0.8</f>
        <v>3440</v>
      </c>
      <c r="K385" s="41">
        <v>0</v>
      </c>
      <c r="L385" s="49">
        <f t="shared" ref="L385" si="1111">(J385+I385+K385)/C385</f>
        <v>1.7000000000000057</v>
      </c>
      <c r="M385" s="49">
        <f t="shared" ref="M385" si="1112">L385*C385</f>
        <v>7310.0000000000246</v>
      </c>
    </row>
    <row r="386" spans="1:13" s="42" customFormat="1" x14ac:dyDescent="0.25">
      <c r="A386" s="5">
        <v>44018</v>
      </c>
      <c r="B386" s="37" t="s">
        <v>184</v>
      </c>
      <c r="C386" s="37">
        <v>300</v>
      </c>
      <c r="D386" s="37" t="s">
        <v>17</v>
      </c>
      <c r="E386" s="74">
        <v>2205</v>
      </c>
      <c r="F386" s="74">
        <v>2215</v>
      </c>
      <c r="G386" s="41">
        <v>2235</v>
      </c>
      <c r="H386" s="74">
        <v>2242</v>
      </c>
      <c r="I386" s="49">
        <f t="shared" ref="I386" si="1113">(IF(D386="SELL",E386-F386,IF(D386="BUY",F386-E386)))*C386</f>
        <v>3000</v>
      </c>
      <c r="J386" s="41">
        <f>C386*20</f>
        <v>6000</v>
      </c>
      <c r="K386" s="41">
        <f>C386*7</f>
        <v>2100</v>
      </c>
      <c r="L386" s="49">
        <f t="shared" ref="L386" si="1114">(J386+I386+K386)/C386</f>
        <v>37</v>
      </c>
      <c r="M386" s="49">
        <f t="shared" ref="M386" si="1115">L386*C386</f>
        <v>11100</v>
      </c>
    </row>
    <row r="387" spans="1:13" s="42" customFormat="1" x14ac:dyDescent="0.25">
      <c r="A387" s="5">
        <v>44015</v>
      </c>
      <c r="B387" s="37" t="s">
        <v>562</v>
      </c>
      <c r="C387" s="37">
        <v>2500</v>
      </c>
      <c r="D387" s="37" t="s">
        <v>17</v>
      </c>
      <c r="E387" s="74">
        <v>201.5</v>
      </c>
      <c r="F387" s="74">
        <v>203</v>
      </c>
      <c r="G387" s="41">
        <v>0</v>
      </c>
      <c r="H387" s="74">
        <v>0</v>
      </c>
      <c r="I387" s="49">
        <f t="shared" ref="I387" si="1116">(IF(D387="SELL",E387-F387,IF(D387="BUY",F387-E387)))*C387</f>
        <v>3750</v>
      </c>
      <c r="J387" s="41">
        <v>0</v>
      </c>
      <c r="K387" s="41">
        <v>0</v>
      </c>
      <c r="L387" s="49">
        <f t="shared" ref="L387" si="1117">(J387+I387+K387)/C387</f>
        <v>1.5</v>
      </c>
      <c r="M387" s="49">
        <f t="shared" ref="M387" si="1118">L387*C387</f>
        <v>3750</v>
      </c>
    </row>
    <row r="388" spans="1:13" s="42" customFormat="1" x14ac:dyDescent="0.25">
      <c r="A388" s="5">
        <v>44014</v>
      </c>
      <c r="B388" s="37" t="s">
        <v>122</v>
      </c>
      <c r="C388" s="37">
        <v>1200</v>
      </c>
      <c r="D388" s="37" t="s">
        <v>17</v>
      </c>
      <c r="E388" s="74">
        <v>746</v>
      </c>
      <c r="F388" s="74">
        <v>750</v>
      </c>
      <c r="G388" s="41">
        <v>754</v>
      </c>
      <c r="H388" s="74">
        <v>758.8</v>
      </c>
      <c r="I388" s="49">
        <f t="shared" ref="I388" si="1119">(IF(D388="SELL",E388-F388,IF(D388="BUY",F388-E388)))*C388</f>
        <v>4800</v>
      </c>
      <c r="J388" s="41">
        <f>C388*4</f>
        <v>4800</v>
      </c>
      <c r="K388" s="41">
        <f>C388*4.8</f>
        <v>5760</v>
      </c>
      <c r="L388" s="49">
        <f t="shared" ref="L388" si="1120">(J388+I388+K388)/C388</f>
        <v>12.8</v>
      </c>
      <c r="M388" s="49">
        <f t="shared" ref="M388" si="1121">L388*C388</f>
        <v>15360</v>
      </c>
    </row>
    <row r="389" spans="1:13" s="42" customFormat="1" x14ac:dyDescent="0.25">
      <c r="A389" s="5">
        <v>44013</v>
      </c>
      <c r="B389" s="37" t="s">
        <v>91</v>
      </c>
      <c r="C389" s="37">
        <v>2200</v>
      </c>
      <c r="D389" s="37" t="s">
        <v>20</v>
      </c>
      <c r="E389" s="74">
        <v>348</v>
      </c>
      <c r="F389" s="74">
        <v>350</v>
      </c>
      <c r="G389" s="41">
        <v>0</v>
      </c>
      <c r="H389" s="74">
        <v>0</v>
      </c>
      <c r="I389" s="49">
        <f t="shared" ref="I389" si="1122">(IF(D389="SELL",E389-F389,IF(D389="BUY",F389-E389)))*C389</f>
        <v>-4400</v>
      </c>
      <c r="J389" s="41">
        <v>0</v>
      </c>
      <c r="K389" s="41">
        <v>0</v>
      </c>
      <c r="L389" s="49">
        <f t="shared" ref="L389" si="1123">(J389+I389+K389)/C389</f>
        <v>-2</v>
      </c>
      <c r="M389" s="49">
        <f t="shared" ref="M389" si="1124">L389*C389</f>
        <v>-4400</v>
      </c>
    </row>
    <row r="390" spans="1:13" s="42" customFormat="1" x14ac:dyDescent="0.25">
      <c r="A390" s="5">
        <v>44013</v>
      </c>
      <c r="B390" s="37" t="s">
        <v>589</v>
      </c>
      <c r="C390" s="37">
        <v>500</v>
      </c>
      <c r="D390" s="37" t="s">
        <v>20</v>
      </c>
      <c r="E390" s="74">
        <v>2350</v>
      </c>
      <c r="F390" s="74">
        <v>2340</v>
      </c>
      <c r="G390" s="41">
        <v>0</v>
      </c>
      <c r="H390" s="74">
        <v>0</v>
      </c>
      <c r="I390" s="49">
        <f t="shared" ref="I390" si="1125">(IF(D390="SELL",E390-F390,IF(D390="BUY",F390-E390)))*C390</f>
        <v>5000</v>
      </c>
      <c r="J390" s="41">
        <v>0</v>
      </c>
      <c r="K390" s="41">
        <v>0</v>
      </c>
      <c r="L390" s="49">
        <f t="shared" ref="L390" si="1126">(J390+I390+K390)/C390</f>
        <v>10</v>
      </c>
      <c r="M390" s="49">
        <f t="shared" ref="M390" si="1127">L390*C390</f>
        <v>5000</v>
      </c>
    </row>
    <row r="391" spans="1:13" s="42" customFormat="1" x14ac:dyDescent="0.25">
      <c r="A391" s="5">
        <v>44012</v>
      </c>
      <c r="B391" s="37" t="s">
        <v>116</v>
      </c>
      <c r="C391" s="37">
        <v>1200</v>
      </c>
      <c r="D391" s="37" t="s">
        <v>20</v>
      </c>
      <c r="E391" s="74">
        <v>409</v>
      </c>
      <c r="F391" s="74">
        <v>406</v>
      </c>
      <c r="G391" s="41">
        <v>0</v>
      </c>
      <c r="H391" s="74">
        <v>0</v>
      </c>
      <c r="I391" s="49">
        <f t="shared" ref="I391" si="1128">(IF(D391="SELL",E391-F391,IF(D391="BUY",F391-E391)))*C391</f>
        <v>3600</v>
      </c>
      <c r="J391" s="41">
        <v>0</v>
      </c>
      <c r="K391" s="41">
        <v>0</v>
      </c>
      <c r="L391" s="49">
        <f t="shared" ref="L391" si="1129">(J391+I391+K391)/C391</f>
        <v>3</v>
      </c>
      <c r="M391" s="49">
        <f t="shared" ref="M391" si="1130">L391*C391</f>
        <v>3600</v>
      </c>
    </row>
    <row r="392" spans="1:13" s="42" customFormat="1" x14ac:dyDescent="0.25">
      <c r="A392" s="5">
        <v>44011</v>
      </c>
      <c r="B392" s="37" t="s">
        <v>406</v>
      </c>
      <c r="C392" s="37">
        <v>300</v>
      </c>
      <c r="D392" s="37" t="s">
        <v>17</v>
      </c>
      <c r="E392" s="74">
        <v>2188</v>
      </c>
      <c r="F392" s="74">
        <v>2194</v>
      </c>
      <c r="G392" s="41">
        <v>0</v>
      </c>
      <c r="H392" s="74">
        <v>0</v>
      </c>
      <c r="I392" s="49">
        <f t="shared" ref="I392" si="1131">(IF(D392="SELL",E392-F392,IF(D392="BUY",F392-E392)))*C392</f>
        <v>1800</v>
      </c>
      <c r="J392" s="41">
        <v>0</v>
      </c>
      <c r="K392" s="41">
        <v>0</v>
      </c>
      <c r="L392" s="49">
        <f t="shared" ref="L392" si="1132">(J392+I392+K392)/C392</f>
        <v>6</v>
      </c>
      <c r="M392" s="49">
        <f t="shared" ref="M392" si="1133">L392*C392</f>
        <v>1800</v>
      </c>
    </row>
    <row r="393" spans="1:13" s="42" customFormat="1" x14ac:dyDescent="0.25">
      <c r="A393" s="5">
        <v>44011</v>
      </c>
      <c r="B393" s="37" t="s">
        <v>116</v>
      </c>
      <c r="C393" s="37">
        <v>1200</v>
      </c>
      <c r="D393" s="37" t="s">
        <v>20</v>
      </c>
      <c r="E393" s="74">
        <v>404</v>
      </c>
      <c r="F393" s="74">
        <v>401</v>
      </c>
      <c r="G393" s="41">
        <v>0</v>
      </c>
      <c r="H393" s="74">
        <v>0</v>
      </c>
      <c r="I393" s="49">
        <f t="shared" ref="I393" si="1134">(IF(D393="SELL",E393-F393,IF(D393="BUY",F393-E393)))*C393</f>
        <v>3600</v>
      </c>
      <c r="J393" s="41">
        <v>0</v>
      </c>
      <c r="K393" s="41">
        <v>0</v>
      </c>
      <c r="L393" s="49">
        <f t="shared" ref="L393" si="1135">(J393+I393+K393)/C393</f>
        <v>3</v>
      </c>
      <c r="M393" s="49">
        <f t="shared" ref="M393" si="1136">L393*C393</f>
        <v>3600</v>
      </c>
    </row>
    <row r="394" spans="1:13" s="42" customFormat="1" x14ac:dyDescent="0.25">
      <c r="A394" s="5">
        <v>44011</v>
      </c>
      <c r="B394" s="37" t="s">
        <v>28</v>
      </c>
      <c r="C394" s="37">
        <v>3000</v>
      </c>
      <c r="D394" s="37" t="s">
        <v>20</v>
      </c>
      <c r="E394" s="74">
        <v>179.5</v>
      </c>
      <c r="F394" s="74">
        <v>178.5</v>
      </c>
      <c r="G394" s="41">
        <v>0</v>
      </c>
      <c r="H394" s="74">
        <v>0</v>
      </c>
      <c r="I394" s="49">
        <f t="shared" ref="I394" si="1137">(IF(D394="SELL",E394-F394,IF(D394="BUY",F394-E394)))*C394</f>
        <v>3000</v>
      </c>
      <c r="J394" s="41">
        <v>0</v>
      </c>
      <c r="K394" s="41">
        <v>0</v>
      </c>
      <c r="L394" s="49">
        <f t="shared" ref="L394" si="1138">(J394+I394+K394)/C394</f>
        <v>1</v>
      </c>
      <c r="M394" s="49">
        <f t="shared" ref="M394" si="1139">L394*C394</f>
        <v>3000</v>
      </c>
    </row>
    <row r="395" spans="1:13" s="42" customFormat="1" x14ac:dyDescent="0.25">
      <c r="A395" s="5">
        <v>44008</v>
      </c>
      <c r="B395" s="37" t="s">
        <v>106</v>
      </c>
      <c r="C395" s="37">
        <v>1300</v>
      </c>
      <c r="D395" s="37" t="s">
        <v>20</v>
      </c>
      <c r="E395" s="74">
        <v>438</v>
      </c>
      <c r="F395" s="74">
        <v>436</v>
      </c>
      <c r="G395" s="41">
        <v>0</v>
      </c>
      <c r="H395" s="74">
        <v>0</v>
      </c>
      <c r="I395" s="49">
        <f t="shared" ref="I395" si="1140">(IF(D395="SELL",E395-F395,IF(D395="BUY",F395-E395)))*C395</f>
        <v>2600</v>
      </c>
      <c r="J395" s="41">
        <v>0</v>
      </c>
      <c r="K395" s="41">
        <v>0</v>
      </c>
      <c r="L395" s="49">
        <f t="shared" ref="L395" si="1141">(J395+I395+K395)/C395</f>
        <v>2</v>
      </c>
      <c r="M395" s="49">
        <f t="shared" ref="M395" si="1142">L395*C395</f>
        <v>2600</v>
      </c>
    </row>
    <row r="396" spans="1:13" s="42" customFormat="1" x14ac:dyDescent="0.25">
      <c r="A396" s="5">
        <v>44008</v>
      </c>
      <c r="B396" s="37" t="s">
        <v>587</v>
      </c>
      <c r="C396" s="37">
        <v>1100</v>
      </c>
      <c r="D396" s="37" t="s">
        <v>20</v>
      </c>
      <c r="E396" s="74">
        <v>538</v>
      </c>
      <c r="F396" s="74">
        <v>542</v>
      </c>
      <c r="G396" s="41">
        <v>0</v>
      </c>
      <c r="H396" s="74">
        <v>0</v>
      </c>
      <c r="I396" s="49">
        <f t="shared" ref="I396" si="1143">(IF(D396="SELL",E396-F396,IF(D396="BUY",F396-E396)))*C396</f>
        <v>-4400</v>
      </c>
      <c r="J396" s="41">
        <v>0</v>
      </c>
      <c r="K396" s="41">
        <v>0</v>
      </c>
      <c r="L396" s="49">
        <f t="shared" ref="L396" si="1144">(J396+I396+K396)/C396</f>
        <v>-4</v>
      </c>
      <c r="M396" s="49">
        <f t="shared" ref="M396" si="1145">L396*C396</f>
        <v>-4400</v>
      </c>
    </row>
    <row r="397" spans="1:13" s="42" customFormat="1" x14ac:dyDescent="0.25">
      <c r="A397" s="5">
        <v>44007</v>
      </c>
      <c r="B397" s="37" t="s">
        <v>535</v>
      </c>
      <c r="C397" s="37">
        <v>2600</v>
      </c>
      <c r="D397" s="37" t="s">
        <v>17</v>
      </c>
      <c r="E397" s="74">
        <v>189</v>
      </c>
      <c r="F397" s="74">
        <v>191</v>
      </c>
      <c r="G397" s="41">
        <v>0</v>
      </c>
      <c r="H397" s="74">
        <v>0</v>
      </c>
      <c r="I397" s="49">
        <f t="shared" ref="I397" si="1146">(IF(D397="SELL",E397-F397,IF(D397="BUY",F397-E397)))*C397</f>
        <v>5200</v>
      </c>
      <c r="J397" s="41">
        <v>0</v>
      </c>
      <c r="K397" s="41">
        <v>0</v>
      </c>
      <c r="L397" s="49">
        <f t="shared" ref="L397" si="1147">(J397+I397+K397)/C397</f>
        <v>2</v>
      </c>
      <c r="M397" s="49">
        <f t="shared" ref="M397" si="1148">L397*C397</f>
        <v>5200</v>
      </c>
    </row>
    <row r="398" spans="1:13" s="42" customFormat="1" x14ac:dyDescent="0.25">
      <c r="A398" s="5">
        <v>44007</v>
      </c>
      <c r="B398" s="37" t="s">
        <v>86</v>
      </c>
      <c r="C398" s="37">
        <v>500</v>
      </c>
      <c r="D398" s="37" t="s">
        <v>17</v>
      </c>
      <c r="E398" s="74">
        <v>1777</v>
      </c>
      <c r="F398" s="74">
        <v>1785</v>
      </c>
      <c r="G398" s="41">
        <v>1806</v>
      </c>
      <c r="H398" s="74">
        <v>0</v>
      </c>
      <c r="I398" s="49">
        <f t="shared" ref="I398" si="1149">(IF(D398="SELL",E398-F398,IF(D398="BUY",F398-E398)))*C398</f>
        <v>4000</v>
      </c>
      <c r="J398" s="41">
        <f>C398*21</f>
        <v>10500</v>
      </c>
      <c r="K398" s="41">
        <v>0</v>
      </c>
      <c r="L398" s="49">
        <f t="shared" ref="L398" si="1150">(J398+I398+K398)/C398</f>
        <v>29</v>
      </c>
      <c r="M398" s="49">
        <f t="shared" ref="M398" si="1151">L398*C398</f>
        <v>14500</v>
      </c>
    </row>
    <row r="399" spans="1:13" s="42" customFormat="1" x14ac:dyDescent="0.25">
      <c r="A399" s="5">
        <v>44007</v>
      </c>
      <c r="B399" s="37" t="s">
        <v>109</v>
      </c>
      <c r="C399" s="37">
        <v>400</v>
      </c>
      <c r="D399" s="37" t="s">
        <v>20</v>
      </c>
      <c r="E399" s="74">
        <v>1328</v>
      </c>
      <c r="F399" s="74">
        <v>1340</v>
      </c>
      <c r="G399" s="41">
        <v>0</v>
      </c>
      <c r="H399" s="74">
        <v>0</v>
      </c>
      <c r="I399" s="49">
        <f t="shared" ref="I399" si="1152">(IF(D399="SELL",E399-F399,IF(D399="BUY",F399-E399)))*C399</f>
        <v>-4800</v>
      </c>
      <c r="J399" s="41">
        <v>0</v>
      </c>
      <c r="K399" s="41">
        <v>0</v>
      </c>
      <c r="L399" s="49">
        <f t="shared" ref="L399" si="1153">(J399+I399+K399)/C399</f>
        <v>-12</v>
      </c>
      <c r="M399" s="49">
        <f t="shared" ref="M399" si="1154">L399*C399</f>
        <v>-4800</v>
      </c>
    </row>
    <row r="400" spans="1:13" s="42" customFormat="1" x14ac:dyDescent="0.25">
      <c r="A400" s="5">
        <v>44006</v>
      </c>
      <c r="B400" s="37" t="s">
        <v>578</v>
      </c>
      <c r="C400" s="37">
        <v>1100</v>
      </c>
      <c r="D400" s="37" t="s">
        <v>17</v>
      </c>
      <c r="E400" s="74">
        <v>533</v>
      </c>
      <c r="F400" s="74">
        <v>536</v>
      </c>
      <c r="G400" s="41">
        <v>542</v>
      </c>
      <c r="H400" s="74">
        <v>553</v>
      </c>
      <c r="I400" s="49">
        <f t="shared" ref="I400" si="1155">(IF(D400="SELL",E400-F400,IF(D400="BUY",F400-E400)))*C400</f>
        <v>3300</v>
      </c>
      <c r="J400" s="41">
        <f>C400*6</f>
        <v>6600</v>
      </c>
      <c r="K400" s="41">
        <f>C400*11</f>
        <v>12100</v>
      </c>
      <c r="L400" s="49">
        <f t="shared" ref="L400" si="1156">(J400+I400+K400)/C400</f>
        <v>20</v>
      </c>
      <c r="M400" s="49">
        <f t="shared" ref="M400" si="1157">L400*C400</f>
        <v>22000</v>
      </c>
    </row>
    <row r="401" spans="1:13" s="42" customFormat="1" x14ac:dyDescent="0.25">
      <c r="A401" s="5">
        <v>44006</v>
      </c>
      <c r="B401" s="37" t="s">
        <v>109</v>
      </c>
      <c r="C401" s="37">
        <v>400</v>
      </c>
      <c r="D401" s="37" t="s">
        <v>20</v>
      </c>
      <c r="E401" s="74">
        <v>1375</v>
      </c>
      <c r="F401" s="74">
        <v>1367</v>
      </c>
      <c r="G401" s="41">
        <v>0</v>
      </c>
      <c r="H401" s="74">
        <v>0</v>
      </c>
      <c r="I401" s="49">
        <f t="shared" ref="I401" si="1158">(IF(D401="SELL",E401-F401,IF(D401="BUY",F401-E401)))*C401</f>
        <v>3200</v>
      </c>
      <c r="J401" s="41">
        <v>0</v>
      </c>
      <c r="K401" s="41">
        <v>0</v>
      </c>
      <c r="L401" s="49">
        <f t="shared" ref="L401" si="1159">(J401+I401+K401)/C401</f>
        <v>8</v>
      </c>
      <c r="M401" s="49">
        <f t="shared" ref="M401" si="1160">L401*C401</f>
        <v>3200</v>
      </c>
    </row>
    <row r="402" spans="1:13" s="42" customFormat="1" x14ac:dyDescent="0.25">
      <c r="A402" s="5">
        <v>44005</v>
      </c>
      <c r="B402" s="37" t="s">
        <v>541</v>
      </c>
      <c r="C402" s="37">
        <v>750</v>
      </c>
      <c r="D402" s="37" t="s">
        <v>20</v>
      </c>
      <c r="E402" s="74">
        <v>1138</v>
      </c>
      <c r="F402" s="74">
        <v>1133</v>
      </c>
      <c r="G402" s="41">
        <v>1126</v>
      </c>
      <c r="H402" s="74">
        <v>0</v>
      </c>
      <c r="I402" s="49">
        <f t="shared" ref="I402" si="1161">(IF(D402="SELL",E402-F402,IF(D402="BUY",F402-E402)))*C402</f>
        <v>3750</v>
      </c>
      <c r="J402" s="41">
        <f>C402*7</f>
        <v>5250</v>
      </c>
      <c r="K402" s="41">
        <v>0</v>
      </c>
      <c r="L402" s="49">
        <f t="shared" ref="L402" si="1162">(J402+I402+K402)/C402</f>
        <v>12</v>
      </c>
      <c r="M402" s="49">
        <f t="shared" ref="M402" si="1163">L402*C402</f>
        <v>9000</v>
      </c>
    </row>
    <row r="403" spans="1:13" s="42" customFormat="1" x14ac:dyDescent="0.25">
      <c r="A403" s="5">
        <v>44005</v>
      </c>
      <c r="B403" s="37" t="s">
        <v>16</v>
      </c>
      <c r="C403" s="37">
        <v>505</v>
      </c>
      <c r="D403" s="37" t="s">
        <v>20</v>
      </c>
      <c r="E403" s="74">
        <v>1734</v>
      </c>
      <c r="F403" s="74">
        <v>1728</v>
      </c>
      <c r="G403" s="41">
        <v>0</v>
      </c>
      <c r="H403" s="74">
        <v>0</v>
      </c>
      <c r="I403" s="49">
        <f t="shared" ref="I403" si="1164">(IF(D403="SELL",E403-F403,IF(D403="BUY",F403-E403)))*C403</f>
        <v>3030</v>
      </c>
      <c r="J403" s="41">
        <v>0</v>
      </c>
      <c r="K403" s="41">
        <v>0</v>
      </c>
      <c r="L403" s="49">
        <f t="shared" ref="L403" si="1165">(J403+I403+K403)/C403</f>
        <v>6</v>
      </c>
      <c r="M403" s="49">
        <f t="shared" ref="M403" si="1166">L403*C403</f>
        <v>3030</v>
      </c>
    </row>
    <row r="404" spans="1:13" s="42" customFormat="1" x14ac:dyDescent="0.25">
      <c r="A404" s="5">
        <v>44005</v>
      </c>
      <c r="B404" s="37" t="s">
        <v>587</v>
      </c>
      <c r="C404" s="37">
        <v>1100</v>
      </c>
      <c r="D404" s="37" t="s">
        <v>17</v>
      </c>
      <c r="E404" s="74">
        <v>535</v>
      </c>
      <c r="F404" s="74">
        <v>540</v>
      </c>
      <c r="G404" s="41">
        <v>0</v>
      </c>
      <c r="H404" s="74">
        <v>0</v>
      </c>
      <c r="I404" s="49">
        <f t="shared" ref="I404" si="1167">(IF(D404="SELL",E404-F404,IF(D404="BUY",F404-E404)))*C404</f>
        <v>5500</v>
      </c>
      <c r="J404" s="41">
        <v>0</v>
      </c>
      <c r="K404" s="41">
        <v>0</v>
      </c>
      <c r="L404" s="49">
        <f t="shared" ref="L404" si="1168">(J404+I404+K404)/C404</f>
        <v>5</v>
      </c>
      <c r="M404" s="49">
        <f t="shared" ref="M404" si="1169">L404*C404</f>
        <v>5500</v>
      </c>
    </row>
    <row r="405" spans="1:13" s="42" customFormat="1" x14ac:dyDescent="0.25">
      <c r="A405" s="5">
        <v>44004</v>
      </c>
      <c r="B405" s="37" t="s">
        <v>562</v>
      </c>
      <c r="C405" s="37">
        <v>2500</v>
      </c>
      <c r="D405" s="37" t="s">
        <v>20</v>
      </c>
      <c r="E405" s="74">
        <v>198</v>
      </c>
      <c r="F405" s="74">
        <v>196.5</v>
      </c>
      <c r="G405" s="41">
        <v>0</v>
      </c>
      <c r="H405" s="74">
        <v>0</v>
      </c>
      <c r="I405" s="49">
        <f t="shared" ref="I405" si="1170">(IF(D405="SELL",E405-F405,IF(D405="BUY",F405-E405)))*C405</f>
        <v>3750</v>
      </c>
      <c r="J405" s="41">
        <v>0</v>
      </c>
      <c r="K405" s="41">
        <v>0</v>
      </c>
      <c r="L405" s="49">
        <f t="shared" ref="L405" si="1171">(J405+I405+K405)/C405</f>
        <v>1.5</v>
      </c>
      <c r="M405" s="49">
        <f t="shared" ref="M405" si="1172">L405*C405</f>
        <v>3750</v>
      </c>
    </row>
    <row r="406" spans="1:13" s="42" customFormat="1" x14ac:dyDescent="0.25">
      <c r="A406" s="5">
        <v>44004</v>
      </c>
      <c r="B406" s="37" t="s">
        <v>136</v>
      </c>
      <c r="C406" s="37">
        <v>1800</v>
      </c>
      <c r="D406" s="37" t="s">
        <v>17</v>
      </c>
      <c r="E406" s="74">
        <v>388</v>
      </c>
      <c r="F406" s="74">
        <v>384</v>
      </c>
      <c r="G406" s="41">
        <v>0</v>
      </c>
      <c r="H406" s="74">
        <v>0</v>
      </c>
      <c r="I406" s="49">
        <f t="shared" ref="I406" si="1173">(IF(D406="SELL",E406-F406,IF(D406="BUY",F406-E406)))*C406</f>
        <v>-7200</v>
      </c>
      <c r="J406" s="41">
        <v>0</v>
      </c>
      <c r="K406" s="41">
        <v>0</v>
      </c>
      <c r="L406" s="49">
        <f t="shared" ref="L406" si="1174">(J406+I406+K406)/C406</f>
        <v>-4</v>
      </c>
      <c r="M406" s="49">
        <f t="shared" ref="M406" si="1175">L406*C406</f>
        <v>-7200</v>
      </c>
    </row>
    <row r="407" spans="1:13" s="42" customFormat="1" x14ac:dyDescent="0.25">
      <c r="A407" s="5">
        <v>44001</v>
      </c>
      <c r="B407" s="37" t="s">
        <v>28</v>
      </c>
      <c r="C407" s="37">
        <v>3000</v>
      </c>
      <c r="D407" s="37" t="s">
        <v>20</v>
      </c>
      <c r="E407" s="74">
        <v>180</v>
      </c>
      <c r="F407" s="74">
        <v>182</v>
      </c>
      <c r="G407" s="41">
        <v>0</v>
      </c>
      <c r="H407" s="74">
        <v>0</v>
      </c>
      <c r="I407" s="49">
        <f t="shared" ref="I407" si="1176">(IF(D407="SELL",E407-F407,IF(D407="BUY",F407-E407)))*C407</f>
        <v>-6000</v>
      </c>
      <c r="J407" s="41">
        <v>0</v>
      </c>
      <c r="K407" s="41">
        <v>0</v>
      </c>
      <c r="L407" s="49">
        <f t="shared" ref="L407" si="1177">(J407+I407+K407)/C407</f>
        <v>-2</v>
      </c>
      <c r="M407" s="49">
        <f t="shared" ref="M407" si="1178">L407*C407</f>
        <v>-6000</v>
      </c>
    </row>
    <row r="408" spans="1:13" s="42" customFormat="1" x14ac:dyDescent="0.25">
      <c r="A408" s="5">
        <v>44000</v>
      </c>
      <c r="B408" s="37" t="s">
        <v>136</v>
      </c>
      <c r="C408" s="37">
        <v>1800</v>
      </c>
      <c r="D408" s="37" t="s">
        <v>17</v>
      </c>
      <c r="E408" s="74">
        <v>368</v>
      </c>
      <c r="F408" s="74">
        <v>370.5</v>
      </c>
      <c r="G408" s="41">
        <v>375</v>
      </c>
      <c r="H408" s="74">
        <v>0</v>
      </c>
      <c r="I408" s="49">
        <f t="shared" ref="I408" si="1179">(IF(D408="SELL",E408-F408,IF(D408="BUY",F408-E408)))*C408</f>
        <v>4500</v>
      </c>
      <c r="J408" s="41">
        <f>C408*4.5</f>
        <v>8100</v>
      </c>
      <c r="K408" s="41">
        <v>0</v>
      </c>
      <c r="L408" s="49">
        <f t="shared" ref="L408" si="1180">(J408+I408+K408)/C408</f>
        <v>7</v>
      </c>
      <c r="M408" s="49">
        <f t="shared" ref="M408" si="1181">L408*C408</f>
        <v>12600</v>
      </c>
    </row>
    <row r="409" spans="1:13" s="42" customFormat="1" x14ac:dyDescent="0.25">
      <c r="A409" s="5">
        <v>44000</v>
      </c>
      <c r="B409" s="37" t="s">
        <v>19</v>
      </c>
      <c r="C409" s="37">
        <v>3300</v>
      </c>
      <c r="D409" s="37" t="s">
        <v>20</v>
      </c>
      <c r="E409" s="74">
        <v>147</v>
      </c>
      <c r="F409" s="74">
        <v>146</v>
      </c>
      <c r="G409" s="41">
        <v>0</v>
      </c>
      <c r="H409" s="74">
        <v>0</v>
      </c>
      <c r="I409" s="49">
        <f t="shared" ref="I409" si="1182">(IF(D409="SELL",E409-F409,IF(D409="BUY",F409-E409)))*C409</f>
        <v>3300</v>
      </c>
      <c r="J409" s="41">
        <v>0</v>
      </c>
      <c r="K409" s="41">
        <v>0</v>
      </c>
      <c r="L409" s="49">
        <f t="shared" ref="L409" si="1183">(J409+I409+K409)/C409</f>
        <v>1</v>
      </c>
      <c r="M409" s="49">
        <f t="shared" ref="M409" si="1184">L409*C409</f>
        <v>3300</v>
      </c>
    </row>
    <row r="410" spans="1:13" s="42" customFormat="1" x14ac:dyDescent="0.25">
      <c r="A410" s="5">
        <v>44000</v>
      </c>
      <c r="B410" s="37" t="s">
        <v>577</v>
      </c>
      <c r="C410" s="37">
        <v>1300</v>
      </c>
      <c r="D410" s="37" t="s">
        <v>17</v>
      </c>
      <c r="E410" s="74">
        <v>495</v>
      </c>
      <c r="F410" s="74">
        <v>497.5</v>
      </c>
      <c r="G410" s="41">
        <v>0</v>
      </c>
      <c r="H410" s="74">
        <v>0</v>
      </c>
      <c r="I410" s="49">
        <f t="shared" ref="I410" si="1185">(IF(D410="SELL",E410-F410,IF(D410="BUY",F410-E410)))*C410</f>
        <v>3250</v>
      </c>
      <c r="J410" s="41">
        <v>0</v>
      </c>
      <c r="K410" s="41">
        <v>0</v>
      </c>
      <c r="L410" s="49">
        <f t="shared" ref="L410" si="1186">(J410+I410+K410)/C410</f>
        <v>2.5</v>
      </c>
      <c r="M410" s="49">
        <f t="shared" ref="M410" si="1187">L410*C410</f>
        <v>3250</v>
      </c>
    </row>
    <row r="411" spans="1:13" s="42" customFormat="1" x14ac:dyDescent="0.25">
      <c r="A411" s="5">
        <v>43999</v>
      </c>
      <c r="B411" s="37" t="s">
        <v>534</v>
      </c>
      <c r="C411" s="37">
        <v>1100</v>
      </c>
      <c r="D411" s="37" t="s">
        <v>17</v>
      </c>
      <c r="E411" s="74">
        <v>973</v>
      </c>
      <c r="F411" s="74">
        <v>978</v>
      </c>
      <c r="G411" s="41">
        <v>985</v>
      </c>
      <c r="H411" s="74">
        <v>990</v>
      </c>
      <c r="I411" s="49">
        <f t="shared" ref="I411" si="1188">(IF(D411="SELL",E411-F411,IF(D411="BUY",F411-E411)))*C411</f>
        <v>5500</v>
      </c>
      <c r="J411" s="41">
        <f>C411*7</f>
        <v>7700</v>
      </c>
      <c r="K411" s="41">
        <f>C411*5</f>
        <v>5500</v>
      </c>
      <c r="L411" s="49">
        <f t="shared" ref="L411" si="1189">(J411+I411+K411)/C411</f>
        <v>17</v>
      </c>
      <c r="M411" s="49">
        <f t="shared" ref="M411" si="1190">L411*C411</f>
        <v>18700</v>
      </c>
    </row>
    <row r="412" spans="1:13" s="42" customFormat="1" x14ac:dyDescent="0.25">
      <c r="A412" s="5">
        <v>43999</v>
      </c>
      <c r="B412" s="37" t="s">
        <v>562</v>
      </c>
      <c r="C412" s="37">
        <v>2500</v>
      </c>
      <c r="D412" s="37" t="s">
        <v>17</v>
      </c>
      <c r="E412" s="74">
        <v>162</v>
      </c>
      <c r="F412" s="74">
        <v>164</v>
      </c>
      <c r="G412" s="41">
        <v>167</v>
      </c>
      <c r="H412" s="74">
        <v>170</v>
      </c>
      <c r="I412" s="49">
        <f t="shared" ref="I412" si="1191">(IF(D412="SELL",E412-F412,IF(D412="BUY",F412-E412)))*C412</f>
        <v>5000</v>
      </c>
      <c r="J412" s="41">
        <f>C412*3</f>
        <v>7500</v>
      </c>
      <c r="K412" s="41">
        <f>C412*3</f>
        <v>7500</v>
      </c>
      <c r="L412" s="49">
        <f t="shared" ref="L412" si="1192">(J412+I412+K412)/C412</f>
        <v>8</v>
      </c>
      <c r="M412" s="49">
        <f t="shared" ref="M412" si="1193">L412*C412</f>
        <v>20000</v>
      </c>
    </row>
    <row r="413" spans="1:13" s="42" customFormat="1" x14ac:dyDescent="0.25">
      <c r="A413" s="5">
        <v>43999</v>
      </c>
      <c r="B413" s="37" t="s">
        <v>124</v>
      </c>
      <c r="C413" s="37">
        <v>2300</v>
      </c>
      <c r="D413" s="37" t="s">
        <v>17</v>
      </c>
      <c r="E413" s="74">
        <v>401.5</v>
      </c>
      <c r="F413" s="74">
        <v>397.8</v>
      </c>
      <c r="G413" s="41">
        <v>0</v>
      </c>
      <c r="H413" s="74">
        <v>0</v>
      </c>
      <c r="I413" s="49">
        <f t="shared" ref="I413" si="1194">(IF(D413="SELL",E413-F413,IF(D413="BUY",F413-E413)))*C413</f>
        <v>-8509.9999999999745</v>
      </c>
      <c r="J413" s="41">
        <v>0</v>
      </c>
      <c r="K413" s="41">
        <v>0</v>
      </c>
      <c r="L413" s="49">
        <f t="shared" ref="L413" si="1195">(J413+I413+K413)/C413</f>
        <v>-3.6999999999999891</v>
      </c>
      <c r="M413" s="49">
        <f t="shared" ref="M413" si="1196">L413*C413</f>
        <v>-8509.9999999999745</v>
      </c>
    </row>
    <row r="414" spans="1:13" s="42" customFormat="1" x14ac:dyDescent="0.25">
      <c r="A414" s="5">
        <v>43998</v>
      </c>
      <c r="B414" s="37" t="s">
        <v>28</v>
      </c>
      <c r="C414" s="37">
        <v>3000</v>
      </c>
      <c r="D414" s="37" t="s">
        <v>20</v>
      </c>
      <c r="E414" s="74">
        <v>175.9</v>
      </c>
      <c r="F414" s="74">
        <v>174.7</v>
      </c>
      <c r="G414" s="41">
        <v>172</v>
      </c>
      <c r="H414" s="74">
        <v>168.7</v>
      </c>
      <c r="I414" s="49">
        <f t="shared" ref="I414" si="1197">(IF(D414="SELL",E414-F414,IF(D414="BUY",F414-E414)))*C414</f>
        <v>3600.0000000000509</v>
      </c>
      <c r="J414" s="41">
        <f>C414*2.7</f>
        <v>8100.0000000000009</v>
      </c>
      <c r="K414" s="41">
        <f>C414*3.3</f>
        <v>9900</v>
      </c>
      <c r="L414" s="49">
        <f t="shared" ref="L414" si="1198">(J414+I414+K414)/C414</f>
        <v>7.2000000000000171</v>
      </c>
      <c r="M414" s="49">
        <f t="shared" ref="M414" si="1199">L414*C414</f>
        <v>21600.000000000051</v>
      </c>
    </row>
    <row r="415" spans="1:13" s="42" customFormat="1" x14ac:dyDescent="0.25">
      <c r="A415" s="5">
        <v>43998</v>
      </c>
      <c r="B415" s="37" t="s">
        <v>117</v>
      </c>
      <c r="C415" s="37">
        <v>1700</v>
      </c>
      <c r="D415" s="37" t="s">
        <v>20</v>
      </c>
      <c r="E415" s="74">
        <v>168</v>
      </c>
      <c r="F415" s="74">
        <v>166</v>
      </c>
      <c r="G415" s="41">
        <v>163</v>
      </c>
      <c r="H415" s="74">
        <v>0</v>
      </c>
      <c r="I415" s="49">
        <f t="shared" ref="I415" si="1200">(IF(D415="SELL",E415-F415,IF(D415="BUY",F415-E415)))*C415</f>
        <v>3400</v>
      </c>
      <c r="J415" s="41">
        <f>C415*3</f>
        <v>5100</v>
      </c>
      <c r="K415" s="41">
        <v>0</v>
      </c>
      <c r="L415" s="49">
        <f t="shared" ref="L415" si="1201">(J415+I415+K415)/C415</f>
        <v>5</v>
      </c>
      <c r="M415" s="49">
        <f t="shared" ref="M415" si="1202">L415*C415</f>
        <v>8500</v>
      </c>
    </row>
    <row r="416" spans="1:13" s="42" customFormat="1" x14ac:dyDescent="0.25">
      <c r="A416" s="5">
        <v>43997</v>
      </c>
      <c r="B416" s="37" t="s">
        <v>116</v>
      </c>
      <c r="C416" s="37">
        <v>1200</v>
      </c>
      <c r="D416" s="37" t="s">
        <v>20</v>
      </c>
      <c r="E416" s="74">
        <v>392</v>
      </c>
      <c r="F416" s="74">
        <v>389.5</v>
      </c>
      <c r="G416" s="41">
        <v>385</v>
      </c>
      <c r="H416" s="74">
        <v>0</v>
      </c>
      <c r="I416" s="49">
        <f t="shared" ref="I416" si="1203">(IF(D416="SELL",E416-F416,IF(D416="BUY",F416-E416)))*C416</f>
        <v>3000</v>
      </c>
      <c r="J416" s="41">
        <f>C416*4.5</f>
        <v>5400</v>
      </c>
      <c r="K416" s="41">
        <v>0</v>
      </c>
      <c r="L416" s="49">
        <f t="shared" ref="L416" si="1204">(J416+I416+K416)/C416</f>
        <v>7</v>
      </c>
      <c r="M416" s="49">
        <f t="shared" ref="M416" si="1205">L416*C416</f>
        <v>8400</v>
      </c>
    </row>
    <row r="417" spans="1:13" s="42" customFormat="1" x14ac:dyDescent="0.25">
      <c r="A417" s="5">
        <v>43997</v>
      </c>
      <c r="B417" s="37" t="s">
        <v>341</v>
      </c>
      <c r="C417" s="37">
        <v>1375</v>
      </c>
      <c r="D417" s="37" t="s">
        <v>20</v>
      </c>
      <c r="E417" s="74">
        <v>332</v>
      </c>
      <c r="F417" s="74">
        <v>329</v>
      </c>
      <c r="G417" s="41">
        <v>324.75</v>
      </c>
      <c r="H417" s="74">
        <v>0</v>
      </c>
      <c r="I417" s="49">
        <f t="shared" ref="I417" si="1206">(IF(D417="SELL",E417-F417,IF(D417="BUY",F417-E417)))*C417</f>
        <v>4125</v>
      </c>
      <c r="J417" s="41">
        <f>C417*5.25</f>
        <v>7218.75</v>
      </c>
      <c r="K417" s="41">
        <v>0</v>
      </c>
      <c r="L417" s="49">
        <f t="shared" ref="L417" si="1207">(J417+I417+K417)/C417</f>
        <v>8.25</v>
      </c>
      <c r="M417" s="49">
        <f t="shared" ref="M417" si="1208">L417*C417</f>
        <v>11343.75</v>
      </c>
    </row>
    <row r="418" spans="1:13" s="42" customFormat="1" x14ac:dyDescent="0.25">
      <c r="A418" s="5">
        <v>43997</v>
      </c>
      <c r="B418" s="37" t="s">
        <v>28</v>
      </c>
      <c r="C418" s="37">
        <v>3000</v>
      </c>
      <c r="D418" s="37" t="s">
        <v>20</v>
      </c>
      <c r="E418" s="74">
        <v>174</v>
      </c>
      <c r="F418" s="74">
        <v>173</v>
      </c>
      <c r="G418" s="41">
        <v>0</v>
      </c>
      <c r="H418" s="74">
        <v>0</v>
      </c>
      <c r="I418" s="49">
        <f t="shared" ref="I418" si="1209">(IF(D418="SELL",E418-F418,IF(D418="BUY",F418-E418)))*C418</f>
        <v>3000</v>
      </c>
      <c r="J418" s="41">
        <v>0</v>
      </c>
      <c r="K418" s="41">
        <v>0</v>
      </c>
      <c r="L418" s="49">
        <f t="shared" ref="L418" si="1210">(J418+I418+K418)/C418</f>
        <v>1</v>
      </c>
      <c r="M418" s="49">
        <f t="shared" ref="M418" si="1211">L418*C418</f>
        <v>3000</v>
      </c>
    </row>
    <row r="419" spans="1:13" s="42" customFormat="1" x14ac:dyDescent="0.25">
      <c r="A419" s="5">
        <v>43994</v>
      </c>
      <c r="B419" s="37" t="s">
        <v>562</v>
      </c>
      <c r="C419" s="37">
        <v>2500</v>
      </c>
      <c r="D419" s="37" t="s">
        <v>17</v>
      </c>
      <c r="E419" s="74">
        <v>144</v>
      </c>
      <c r="F419" s="74">
        <v>145.5</v>
      </c>
      <c r="G419" s="41">
        <v>148</v>
      </c>
      <c r="H419" s="74">
        <v>153</v>
      </c>
      <c r="I419" s="49">
        <f t="shared" ref="I419" si="1212">(IF(D419="SELL",E419-F419,IF(D419="BUY",F419-E419)))*C419</f>
        <v>3750</v>
      </c>
      <c r="J419" s="41">
        <f>C419*2.5</f>
        <v>6250</v>
      </c>
      <c r="K419" s="41">
        <f>C419*5</f>
        <v>12500</v>
      </c>
      <c r="L419" s="49">
        <f t="shared" ref="L419" si="1213">(J419+I419+K419)/C419</f>
        <v>9</v>
      </c>
      <c r="M419" s="49">
        <f t="shared" ref="M419" si="1214">L419*C419</f>
        <v>22500</v>
      </c>
    </row>
    <row r="420" spans="1:13" s="42" customFormat="1" x14ac:dyDescent="0.25">
      <c r="A420" s="5">
        <v>43994</v>
      </c>
      <c r="B420" s="37" t="s">
        <v>136</v>
      </c>
      <c r="C420" s="37">
        <v>1800</v>
      </c>
      <c r="D420" s="37" t="s">
        <v>17</v>
      </c>
      <c r="E420" s="74">
        <v>370</v>
      </c>
      <c r="F420" s="74">
        <v>373</v>
      </c>
      <c r="G420" s="41">
        <v>376</v>
      </c>
      <c r="H420" s="74">
        <v>153</v>
      </c>
      <c r="I420" s="49">
        <f t="shared" ref="I420" si="1215">(IF(D420="SELL",E420-F420,IF(D420="BUY",F420-E420)))*C420</f>
        <v>5400</v>
      </c>
      <c r="J420" s="41">
        <f>C420*2</f>
        <v>3600</v>
      </c>
      <c r="K420" s="41">
        <v>0</v>
      </c>
      <c r="L420" s="49">
        <f t="shared" ref="L420" si="1216">(J420+I420+K420)/C420</f>
        <v>5</v>
      </c>
      <c r="M420" s="49">
        <f t="shared" ref="M420" si="1217">L420*C420</f>
        <v>9000</v>
      </c>
    </row>
    <row r="421" spans="1:13" s="42" customFormat="1" x14ac:dyDescent="0.25">
      <c r="A421" s="5">
        <v>43994</v>
      </c>
      <c r="B421" s="37" t="s">
        <v>69</v>
      </c>
      <c r="C421" s="37">
        <v>3000</v>
      </c>
      <c r="D421" s="37" t="s">
        <v>17</v>
      </c>
      <c r="E421" s="74">
        <v>260</v>
      </c>
      <c r="F421" s="74">
        <v>261</v>
      </c>
      <c r="G421" s="41">
        <v>263.39999999999998</v>
      </c>
      <c r="H421" s="74">
        <v>0</v>
      </c>
      <c r="I421" s="49">
        <f t="shared" ref="I421" si="1218">(IF(D421="SELL",E421-F421,IF(D421="BUY",F421-E421)))*C421</f>
        <v>3000</v>
      </c>
      <c r="J421" s="41">
        <f>C421*2.4</f>
        <v>7200</v>
      </c>
      <c r="K421" s="41">
        <v>0</v>
      </c>
      <c r="L421" s="49">
        <f t="shared" ref="L421" si="1219">(J421+I421+K421)/C421</f>
        <v>3.4</v>
      </c>
      <c r="M421" s="49">
        <f t="shared" ref="M421" si="1220">L421*C421</f>
        <v>10200</v>
      </c>
    </row>
    <row r="422" spans="1:13" s="42" customFormat="1" x14ac:dyDescent="0.25">
      <c r="A422" s="5">
        <v>43993</v>
      </c>
      <c r="B422" s="37" t="s">
        <v>562</v>
      </c>
      <c r="C422" s="37">
        <v>2500</v>
      </c>
      <c r="D422" s="37" t="s">
        <v>17</v>
      </c>
      <c r="E422" s="74">
        <v>163</v>
      </c>
      <c r="F422" s="74">
        <v>165</v>
      </c>
      <c r="G422" s="41">
        <v>0</v>
      </c>
      <c r="H422" s="74">
        <v>0</v>
      </c>
      <c r="I422" s="49">
        <f t="shared" ref="I422:I423" si="1221">(IF(D422="SELL",E422-F422,IF(D422="BUY",F422-E422)))*C422</f>
        <v>5000</v>
      </c>
      <c r="J422" s="41">
        <v>0</v>
      </c>
      <c r="K422" s="41">
        <v>0</v>
      </c>
      <c r="L422" s="49">
        <f t="shared" ref="L422:L423" si="1222">(J422+I422+K422)/C422</f>
        <v>2</v>
      </c>
      <c r="M422" s="49">
        <f t="shared" ref="M422:M423" si="1223">L422*C422</f>
        <v>5000</v>
      </c>
    </row>
    <row r="423" spans="1:13" s="42" customFormat="1" x14ac:dyDescent="0.25">
      <c r="A423" s="5">
        <v>43993</v>
      </c>
      <c r="B423" s="37" t="s">
        <v>161</v>
      </c>
      <c r="C423" s="37">
        <v>4000</v>
      </c>
      <c r="D423" s="37" t="s">
        <v>17</v>
      </c>
      <c r="E423" s="74">
        <v>162.19999999999999</v>
      </c>
      <c r="F423" s="74">
        <v>163.5</v>
      </c>
      <c r="G423" s="41">
        <v>165</v>
      </c>
      <c r="H423" s="74">
        <v>0</v>
      </c>
      <c r="I423" s="49">
        <f t="shared" si="1221"/>
        <v>5200.0000000000455</v>
      </c>
      <c r="J423" s="41">
        <f>C423*1.5</f>
        <v>6000</v>
      </c>
      <c r="K423" s="41">
        <v>0</v>
      </c>
      <c r="L423" s="49">
        <f t="shared" si="1222"/>
        <v>2.8000000000000114</v>
      </c>
      <c r="M423" s="49">
        <f t="shared" si="1223"/>
        <v>11200.000000000045</v>
      </c>
    </row>
    <row r="424" spans="1:13" s="42" customFormat="1" x14ac:dyDescent="0.25">
      <c r="A424" s="5">
        <v>43993</v>
      </c>
      <c r="B424" s="37" t="s">
        <v>157</v>
      </c>
      <c r="C424" s="37">
        <v>1000</v>
      </c>
      <c r="D424" s="37" t="s">
        <v>17</v>
      </c>
      <c r="E424" s="74">
        <v>800</v>
      </c>
      <c r="F424" s="74">
        <v>804</v>
      </c>
      <c r="G424" s="41">
        <v>0</v>
      </c>
      <c r="H424" s="74">
        <v>0</v>
      </c>
      <c r="I424" s="49">
        <f t="shared" ref="I424" si="1224">(IF(D424="SELL",E424-F424,IF(D424="BUY",F424-E424)))*C424</f>
        <v>4000</v>
      </c>
      <c r="J424" s="41">
        <v>0</v>
      </c>
      <c r="K424" s="41">
        <v>0</v>
      </c>
      <c r="L424" s="49">
        <f t="shared" ref="L424" si="1225">(J424+I424+K424)/C424</f>
        <v>4</v>
      </c>
      <c r="M424" s="49">
        <f t="shared" ref="M424" si="1226">L424*C424</f>
        <v>4000</v>
      </c>
    </row>
    <row r="425" spans="1:13" s="42" customFormat="1" x14ac:dyDescent="0.25">
      <c r="A425" s="5">
        <v>43992</v>
      </c>
      <c r="B425" s="37" t="s">
        <v>535</v>
      </c>
      <c r="C425" s="37">
        <v>1500</v>
      </c>
      <c r="D425" s="37" t="s">
        <v>17</v>
      </c>
      <c r="E425" s="74">
        <v>147</v>
      </c>
      <c r="F425" s="74">
        <v>149</v>
      </c>
      <c r="G425" s="41">
        <v>0</v>
      </c>
      <c r="H425" s="74">
        <v>0</v>
      </c>
      <c r="I425" s="49">
        <f t="shared" ref="I425" si="1227">(IF(D425="SELL",E425-F425,IF(D425="BUY",F425-E425)))*C425</f>
        <v>3000</v>
      </c>
      <c r="J425" s="41">
        <v>0</v>
      </c>
      <c r="K425" s="41">
        <v>0</v>
      </c>
      <c r="L425" s="49">
        <f t="shared" ref="L425" si="1228">(J425+I425+K425)/C425</f>
        <v>2</v>
      </c>
      <c r="M425" s="49">
        <f t="shared" ref="M425" si="1229">L425*C425</f>
        <v>3000</v>
      </c>
    </row>
    <row r="426" spans="1:13" s="42" customFormat="1" x14ac:dyDescent="0.25">
      <c r="A426" s="5">
        <v>43992</v>
      </c>
      <c r="B426" s="37" t="s">
        <v>106</v>
      </c>
      <c r="C426" s="37">
        <v>900</v>
      </c>
      <c r="D426" s="37" t="s">
        <v>20</v>
      </c>
      <c r="E426" s="74">
        <v>427</v>
      </c>
      <c r="F426" s="74">
        <v>423.5</v>
      </c>
      <c r="G426" s="41">
        <v>0</v>
      </c>
      <c r="H426" s="74">
        <v>0</v>
      </c>
      <c r="I426" s="49">
        <f t="shared" ref="I426" si="1230">(IF(D426="SELL",E426-F426,IF(D426="BUY",F426-E426)))*C426</f>
        <v>3150</v>
      </c>
      <c r="J426" s="41">
        <v>0</v>
      </c>
      <c r="K426" s="41">
        <v>0</v>
      </c>
      <c r="L426" s="49">
        <f t="shared" ref="L426" si="1231">(J426+I426+K426)/C426</f>
        <v>3.5</v>
      </c>
      <c r="M426" s="49">
        <f t="shared" ref="M426" si="1232">L426*C426</f>
        <v>3150</v>
      </c>
    </row>
    <row r="427" spans="1:13" s="42" customFormat="1" x14ac:dyDescent="0.25">
      <c r="A427" s="5">
        <v>43992</v>
      </c>
      <c r="B427" s="37" t="s">
        <v>108</v>
      </c>
      <c r="C427" s="37">
        <v>1400</v>
      </c>
      <c r="D427" s="37" t="s">
        <v>17</v>
      </c>
      <c r="E427" s="74">
        <v>583.5</v>
      </c>
      <c r="F427" s="74">
        <v>586</v>
      </c>
      <c r="G427" s="41">
        <v>0</v>
      </c>
      <c r="H427" s="74">
        <v>0</v>
      </c>
      <c r="I427" s="49">
        <f t="shared" ref="I427" si="1233">(IF(D427="SELL",E427-F427,IF(D427="BUY",F427-E427)))*C427</f>
        <v>3500</v>
      </c>
      <c r="J427" s="41">
        <v>0</v>
      </c>
      <c r="K427" s="41">
        <v>0</v>
      </c>
      <c r="L427" s="49">
        <f t="shared" ref="L427" si="1234">(J427+I427+K427)/C427</f>
        <v>2.5</v>
      </c>
      <c r="M427" s="49">
        <f t="shared" ref="M427" si="1235">L427*C427</f>
        <v>3500</v>
      </c>
    </row>
    <row r="428" spans="1:13" s="42" customFormat="1" x14ac:dyDescent="0.25">
      <c r="A428" s="5">
        <v>43991</v>
      </c>
      <c r="B428" s="37" t="s">
        <v>28</v>
      </c>
      <c r="C428" s="37">
        <v>3000</v>
      </c>
      <c r="D428" s="37" t="s">
        <v>17</v>
      </c>
      <c r="E428" s="74">
        <v>188.9</v>
      </c>
      <c r="F428" s="74">
        <v>190</v>
      </c>
      <c r="G428" s="41">
        <v>192</v>
      </c>
      <c r="H428" s="74">
        <v>0</v>
      </c>
      <c r="I428" s="49">
        <f t="shared" ref="I428" si="1236">(IF(D428="SELL",E428-F428,IF(D428="BUY",F428-E428)))*C428</f>
        <v>3299.9999999999827</v>
      </c>
      <c r="J428" s="41">
        <f>C428*2</f>
        <v>6000</v>
      </c>
      <c r="K428" s="41">
        <v>0</v>
      </c>
      <c r="L428" s="49">
        <f t="shared" ref="L428" si="1237">(J428+I428+K428)/C428</f>
        <v>3.0999999999999939</v>
      </c>
      <c r="M428" s="49">
        <f t="shared" ref="M428" si="1238">L428*C428</f>
        <v>9299.9999999999818</v>
      </c>
    </row>
    <row r="429" spans="1:13" s="42" customFormat="1" x14ac:dyDescent="0.25">
      <c r="A429" s="5">
        <v>43991</v>
      </c>
      <c r="B429" s="37" t="s">
        <v>75</v>
      </c>
      <c r="C429" s="37">
        <v>1200</v>
      </c>
      <c r="D429" s="37" t="s">
        <v>17</v>
      </c>
      <c r="E429" s="74">
        <v>600</v>
      </c>
      <c r="F429" s="74">
        <v>603.5</v>
      </c>
      <c r="G429" s="41">
        <v>0</v>
      </c>
      <c r="H429" s="74">
        <v>0</v>
      </c>
      <c r="I429" s="49">
        <f t="shared" ref="I429" si="1239">(IF(D429="SELL",E429-F429,IF(D429="BUY",F429-E429)))*C429</f>
        <v>4200</v>
      </c>
      <c r="J429" s="41">
        <v>0</v>
      </c>
      <c r="K429" s="41">
        <v>0</v>
      </c>
      <c r="L429" s="49">
        <f t="shared" ref="L429" si="1240">(J429+I429+K429)/C429</f>
        <v>3.5</v>
      </c>
      <c r="M429" s="49">
        <f t="shared" ref="M429" si="1241">L429*C429</f>
        <v>4200</v>
      </c>
    </row>
    <row r="430" spans="1:13" s="42" customFormat="1" x14ac:dyDescent="0.25">
      <c r="A430" s="5">
        <v>43990</v>
      </c>
      <c r="B430" s="37" t="s">
        <v>146</v>
      </c>
      <c r="C430" s="37">
        <v>1851</v>
      </c>
      <c r="D430" s="37" t="s">
        <v>17</v>
      </c>
      <c r="E430" s="74">
        <v>589</v>
      </c>
      <c r="F430" s="74">
        <v>591.5</v>
      </c>
      <c r="G430" s="41">
        <v>0</v>
      </c>
      <c r="H430" s="74">
        <v>0</v>
      </c>
      <c r="I430" s="49">
        <f t="shared" ref="I430" si="1242">(IF(D430="SELL",E430-F430,IF(D430="BUY",F430-E430)))*C430</f>
        <v>4627.5</v>
      </c>
      <c r="J430" s="41">
        <v>0</v>
      </c>
      <c r="K430" s="41">
        <v>0</v>
      </c>
      <c r="L430" s="49">
        <f t="shared" ref="L430" si="1243">(J430+I430+K430)/C430</f>
        <v>2.5</v>
      </c>
      <c r="M430" s="49">
        <f t="shared" ref="M430" si="1244">L430*C430</f>
        <v>4627.5</v>
      </c>
    </row>
    <row r="431" spans="1:13" s="42" customFormat="1" x14ac:dyDescent="0.25">
      <c r="A431" s="5">
        <v>43990</v>
      </c>
      <c r="B431" s="37" t="s">
        <v>75</v>
      </c>
      <c r="C431" s="37">
        <v>1200</v>
      </c>
      <c r="D431" s="37" t="s">
        <v>17</v>
      </c>
      <c r="E431" s="74">
        <v>593</v>
      </c>
      <c r="F431" s="74">
        <v>596</v>
      </c>
      <c r="G431" s="41">
        <v>0</v>
      </c>
      <c r="H431" s="74">
        <v>0</v>
      </c>
      <c r="I431" s="49">
        <f t="shared" ref="I431" si="1245">(IF(D431="SELL",E431-F431,IF(D431="BUY",F431-E431)))*C431</f>
        <v>3600</v>
      </c>
      <c r="J431" s="41">
        <v>0</v>
      </c>
      <c r="K431" s="41">
        <v>0</v>
      </c>
      <c r="L431" s="49">
        <f t="shared" ref="L431" si="1246">(J431+I431+K431)/C431</f>
        <v>3</v>
      </c>
      <c r="M431" s="49">
        <f t="shared" ref="M431" si="1247">L431*C431</f>
        <v>3600</v>
      </c>
    </row>
    <row r="432" spans="1:13" s="42" customFormat="1" x14ac:dyDescent="0.25">
      <c r="A432" s="5">
        <v>43990</v>
      </c>
      <c r="B432" s="37" t="s">
        <v>136</v>
      </c>
      <c r="C432" s="37">
        <v>1800</v>
      </c>
      <c r="D432" s="37" t="s">
        <v>17</v>
      </c>
      <c r="E432" s="74">
        <v>395</v>
      </c>
      <c r="F432" s="74">
        <v>398</v>
      </c>
      <c r="G432" s="41">
        <v>0</v>
      </c>
      <c r="H432" s="74">
        <v>0</v>
      </c>
      <c r="I432" s="49">
        <f t="shared" ref="I432" si="1248">(IF(D432="SELL",E432-F432,IF(D432="BUY",F432-E432)))*C432</f>
        <v>5400</v>
      </c>
      <c r="J432" s="41">
        <v>0</v>
      </c>
      <c r="K432" s="41">
        <v>0</v>
      </c>
      <c r="L432" s="49">
        <f t="shared" ref="L432" si="1249">(J432+I432+K432)/C432</f>
        <v>3</v>
      </c>
      <c r="M432" s="49">
        <f t="shared" ref="M432" si="1250">L432*C432</f>
        <v>5400</v>
      </c>
    </row>
    <row r="433" spans="1:13" s="42" customFormat="1" x14ac:dyDescent="0.25">
      <c r="A433" s="5">
        <v>43987</v>
      </c>
      <c r="B433" s="37" t="s">
        <v>563</v>
      </c>
      <c r="C433" s="37">
        <v>2700</v>
      </c>
      <c r="D433" s="37" t="s">
        <v>17</v>
      </c>
      <c r="E433" s="74">
        <v>143</v>
      </c>
      <c r="F433" s="74">
        <v>144.19999999999999</v>
      </c>
      <c r="G433" s="41">
        <v>146</v>
      </c>
      <c r="H433" s="74">
        <v>0</v>
      </c>
      <c r="I433" s="49">
        <f t="shared" ref="I433" si="1251">(IF(D433="SELL",E433-F433,IF(D433="BUY",F433-E433)))*C433</f>
        <v>3239.9999999999691</v>
      </c>
      <c r="J433" s="41">
        <f>C433*1.8</f>
        <v>4860</v>
      </c>
      <c r="K433" s="41">
        <v>0</v>
      </c>
      <c r="L433" s="49">
        <f t="shared" ref="L433" si="1252">(J433+I433+K433)/C433</f>
        <v>2.9999999999999885</v>
      </c>
      <c r="M433" s="49">
        <f t="shared" ref="M433" si="1253">L433*C433</f>
        <v>8099.9999999999691</v>
      </c>
    </row>
    <row r="434" spans="1:13" s="42" customFormat="1" x14ac:dyDescent="0.25">
      <c r="A434" s="5">
        <v>43987</v>
      </c>
      <c r="B434" s="37" t="s">
        <v>341</v>
      </c>
      <c r="C434" s="37">
        <v>1375</v>
      </c>
      <c r="D434" s="37" t="s">
        <v>17</v>
      </c>
      <c r="E434" s="74">
        <v>358</v>
      </c>
      <c r="F434" s="74">
        <v>361</v>
      </c>
      <c r="G434" s="41">
        <v>0</v>
      </c>
      <c r="H434" s="74">
        <v>0</v>
      </c>
      <c r="I434" s="49">
        <f t="shared" ref="I434" si="1254">(IF(D434="SELL",E434-F434,IF(D434="BUY",F434-E434)))*C434</f>
        <v>4125</v>
      </c>
      <c r="J434" s="41">
        <v>0</v>
      </c>
      <c r="K434" s="41">
        <v>0</v>
      </c>
      <c r="L434" s="49">
        <f t="shared" ref="L434" si="1255">(J434+I434+K434)/C434</f>
        <v>3</v>
      </c>
      <c r="M434" s="49">
        <f t="shared" ref="M434" si="1256">L434*C434</f>
        <v>4125</v>
      </c>
    </row>
    <row r="435" spans="1:13" s="42" customFormat="1" x14ac:dyDescent="0.25">
      <c r="A435" s="5">
        <v>43987</v>
      </c>
      <c r="B435" s="37" t="s">
        <v>44</v>
      </c>
      <c r="C435" s="37">
        <v>3500</v>
      </c>
      <c r="D435" s="37" t="s">
        <v>17</v>
      </c>
      <c r="E435" s="74">
        <v>150</v>
      </c>
      <c r="F435" s="74">
        <v>148.5</v>
      </c>
      <c r="G435" s="41">
        <v>0</v>
      </c>
      <c r="H435" s="74">
        <v>0</v>
      </c>
      <c r="I435" s="49">
        <f t="shared" ref="I435" si="1257">(IF(D435="SELL",E435-F435,IF(D435="BUY",F435-E435)))*C435</f>
        <v>-5250</v>
      </c>
      <c r="J435" s="41">
        <v>0</v>
      </c>
      <c r="K435" s="41">
        <v>0</v>
      </c>
      <c r="L435" s="49">
        <f t="shared" ref="L435" si="1258">(J435+I435+K435)/C435</f>
        <v>-1.5</v>
      </c>
      <c r="M435" s="49">
        <f t="shared" ref="M435" si="1259">L435*C435</f>
        <v>-5250</v>
      </c>
    </row>
    <row r="436" spans="1:13" s="42" customFormat="1" x14ac:dyDescent="0.25">
      <c r="A436" s="5">
        <v>43986</v>
      </c>
      <c r="B436" s="37" t="s">
        <v>116</v>
      </c>
      <c r="C436" s="37">
        <v>1200</v>
      </c>
      <c r="D436" s="37" t="s">
        <v>20</v>
      </c>
      <c r="E436" s="74">
        <v>400</v>
      </c>
      <c r="F436" s="74">
        <v>397.5</v>
      </c>
      <c r="G436" s="41">
        <v>391.1</v>
      </c>
      <c r="H436" s="74">
        <v>0</v>
      </c>
      <c r="I436" s="49">
        <f t="shared" ref="I436" si="1260">(IF(D436="SELL",E436-F436,IF(D436="BUY",F436-E436)))*C436</f>
        <v>3000</v>
      </c>
      <c r="J436" s="41">
        <f>C436*6.4</f>
        <v>7680</v>
      </c>
      <c r="K436" s="41">
        <v>0</v>
      </c>
      <c r="L436" s="49">
        <f t="shared" ref="L436" si="1261">(J436+I436+K436)/C436</f>
        <v>8.9</v>
      </c>
      <c r="M436" s="49">
        <f t="shared" ref="M436" si="1262">L436*C436</f>
        <v>10680</v>
      </c>
    </row>
    <row r="437" spans="1:13" s="42" customFormat="1" x14ac:dyDescent="0.25">
      <c r="A437" s="5">
        <v>43986</v>
      </c>
      <c r="B437" s="37" t="s">
        <v>144</v>
      </c>
      <c r="C437" s="37">
        <v>550</v>
      </c>
      <c r="D437" s="37" t="s">
        <v>20</v>
      </c>
      <c r="E437" s="74">
        <v>1385</v>
      </c>
      <c r="F437" s="74">
        <v>1380</v>
      </c>
      <c r="G437" s="41">
        <v>0</v>
      </c>
      <c r="H437" s="74">
        <v>0</v>
      </c>
      <c r="I437" s="49">
        <f t="shared" ref="I437" si="1263">(IF(D437="SELL",E437-F437,IF(D437="BUY",F437-E437)))*C437</f>
        <v>2750</v>
      </c>
      <c r="J437" s="41">
        <v>0</v>
      </c>
      <c r="K437" s="41">
        <v>0</v>
      </c>
      <c r="L437" s="49">
        <f t="shared" ref="L437" si="1264">(J437+I437+K437)/C437</f>
        <v>5</v>
      </c>
      <c r="M437" s="49">
        <f t="shared" ref="M437" si="1265">L437*C437</f>
        <v>2750</v>
      </c>
    </row>
    <row r="438" spans="1:13" s="42" customFormat="1" x14ac:dyDescent="0.25">
      <c r="A438" s="5">
        <v>43986</v>
      </c>
      <c r="B438" s="37" t="s">
        <v>120</v>
      </c>
      <c r="C438" s="37">
        <v>2600</v>
      </c>
      <c r="D438" s="37" t="s">
        <v>17</v>
      </c>
      <c r="E438" s="74">
        <v>100</v>
      </c>
      <c r="F438" s="74">
        <v>101</v>
      </c>
      <c r="G438" s="41">
        <v>0</v>
      </c>
      <c r="H438" s="74">
        <v>0</v>
      </c>
      <c r="I438" s="49">
        <f t="shared" ref="I438" si="1266">(IF(D438="SELL",E438-F438,IF(D438="BUY",F438-E438)))*C438</f>
        <v>2600</v>
      </c>
      <c r="J438" s="41">
        <v>0</v>
      </c>
      <c r="K438" s="41">
        <v>0</v>
      </c>
      <c r="L438" s="49">
        <f t="shared" ref="L438" si="1267">(J438+I438+K438)/C438</f>
        <v>1</v>
      </c>
      <c r="M438" s="49">
        <f t="shared" ref="M438" si="1268">L438*C438</f>
        <v>2600</v>
      </c>
    </row>
    <row r="439" spans="1:13" s="42" customFormat="1" x14ac:dyDescent="0.25">
      <c r="A439" s="5">
        <v>43985</v>
      </c>
      <c r="B439" s="37" t="s">
        <v>136</v>
      </c>
      <c r="C439" s="37">
        <v>1800</v>
      </c>
      <c r="D439" s="37" t="s">
        <v>17</v>
      </c>
      <c r="E439" s="74">
        <v>348.5</v>
      </c>
      <c r="F439" s="74">
        <v>351</v>
      </c>
      <c r="G439" s="41">
        <v>354.35</v>
      </c>
      <c r="H439" s="74">
        <v>0</v>
      </c>
      <c r="I439" s="49">
        <f t="shared" ref="I439" si="1269">(IF(D439="SELL",E439-F439,IF(D439="BUY",F439-E439)))*C439</f>
        <v>4500</v>
      </c>
      <c r="J439" s="41">
        <f>C439*3.35</f>
        <v>6030</v>
      </c>
      <c r="K439" s="41">
        <v>0</v>
      </c>
      <c r="L439" s="49">
        <f t="shared" ref="L439" si="1270">(J439+I439+K439)/C439</f>
        <v>5.85</v>
      </c>
      <c r="M439" s="49">
        <f t="shared" ref="M439" si="1271">L439*C439</f>
        <v>10530</v>
      </c>
    </row>
    <row r="440" spans="1:13" s="42" customFormat="1" x14ac:dyDescent="0.25">
      <c r="A440" s="5">
        <v>43985</v>
      </c>
      <c r="B440" s="37" t="s">
        <v>135</v>
      </c>
      <c r="C440" s="37">
        <v>3500</v>
      </c>
      <c r="D440" s="37" t="s">
        <v>17</v>
      </c>
      <c r="E440" s="74">
        <v>99</v>
      </c>
      <c r="F440" s="74">
        <v>100</v>
      </c>
      <c r="G440" s="41">
        <v>102</v>
      </c>
      <c r="H440" s="74">
        <v>0</v>
      </c>
      <c r="I440" s="49">
        <f t="shared" ref="I440" si="1272">(IF(D440="SELL",E440-F440,IF(D440="BUY",F440-E440)))*C440</f>
        <v>3500</v>
      </c>
      <c r="J440" s="41">
        <f>C440*2</f>
        <v>7000</v>
      </c>
      <c r="K440" s="41">
        <v>0</v>
      </c>
      <c r="L440" s="49">
        <f t="shared" ref="L440" si="1273">(J440+I440+K440)/C440</f>
        <v>3</v>
      </c>
      <c r="M440" s="49">
        <f t="shared" ref="M440" si="1274">L440*C440</f>
        <v>10500</v>
      </c>
    </row>
    <row r="441" spans="1:13" s="42" customFormat="1" x14ac:dyDescent="0.25">
      <c r="A441" s="5">
        <v>43985</v>
      </c>
      <c r="B441" s="37" t="s">
        <v>534</v>
      </c>
      <c r="C441" s="37">
        <v>1100</v>
      </c>
      <c r="D441" s="37" t="s">
        <v>17</v>
      </c>
      <c r="E441" s="74">
        <v>978</v>
      </c>
      <c r="F441" s="74">
        <v>983</v>
      </c>
      <c r="G441" s="41">
        <v>988</v>
      </c>
      <c r="H441" s="74">
        <v>993.7</v>
      </c>
      <c r="I441" s="49">
        <f t="shared" ref="I441" si="1275">(IF(D441="SELL",E441-F441,IF(D441="BUY",F441-E441)))*C441</f>
        <v>5500</v>
      </c>
      <c r="J441" s="41">
        <f>C441*5</f>
        <v>5500</v>
      </c>
      <c r="K441" s="41">
        <f>C441*5.7</f>
        <v>6270</v>
      </c>
      <c r="L441" s="49">
        <f t="shared" ref="L441" si="1276">(J441+I441+K441)/C441</f>
        <v>15.7</v>
      </c>
      <c r="M441" s="49">
        <f t="shared" ref="M441" si="1277">L441*C441</f>
        <v>17270</v>
      </c>
    </row>
    <row r="442" spans="1:13" s="42" customFormat="1" x14ac:dyDescent="0.25">
      <c r="A442" s="5">
        <v>43984</v>
      </c>
      <c r="B442" s="37" t="s">
        <v>562</v>
      </c>
      <c r="C442" s="37">
        <v>2500</v>
      </c>
      <c r="D442" s="37" t="s">
        <v>17</v>
      </c>
      <c r="E442" s="74">
        <v>157</v>
      </c>
      <c r="F442" s="74">
        <v>158.19999999999999</v>
      </c>
      <c r="G442" s="41">
        <v>0</v>
      </c>
      <c r="H442" s="74">
        <v>0</v>
      </c>
      <c r="I442" s="49">
        <f t="shared" ref="I442" si="1278">(IF(D442="SELL",E442-F442,IF(D442="BUY",F442-E442)))*C442</f>
        <v>2999.9999999999718</v>
      </c>
      <c r="J442" s="41">
        <v>0</v>
      </c>
      <c r="K442" s="41">
        <v>0</v>
      </c>
      <c r="L442" s="49">
        <f t="shared" ref="L442" si="1279">(J442+I442+K442)/C442</f>
        <v>1.1999999999999886</v>
      </c>
      <c r="M442" s="49">
        <f t="shared" ref="M442" si="1280">L442*C442</f>
        <v>2999.9999999999718</v>
      </c>
    </row>
    <row r="443" spans="1:13" s="42" customFormat="1" x14ac:dyDescent="0.25">
      <c r="A443" s="5">
        <v>43984</v>
      </c>
      <c r="B443" s="37" t="s">
        <v>157</v>
      </c>
      <c r="C443" s="37">
        <v>1000</v>
      </c>
      <c r="D443" s="37" t="s">
        <v>17</v>
      </c>
      <c r="E443" s="74">
        <v>744</v>
      </c>
      <c r="F443" s="74">
        <v>748</v>
      </c>
      <c r="G443" s="41">
        <v>755</v>
      </c>
      <c r="H443" s="74">
        <v>0</v>
      </c>
      <c r="I443" s="49">
        <f t="shared" ref="I443" si="1281">(IF(D443="SELL",E443-F443,IF(D443="BUY",F443-E443)))*C443</f>
        <v>4000</v>
      </c>
      <c r="J443" s="41">
        <f>C443*7</f>
        <v>7000</v>
      </c>
      <c r="K443" s="41">
        <v>0</v>
      </c>
      <c r="L443" s="49">
        <f t="shared" ref="L443" si="1282">(J443+I443+K443)/C443</f>
        <v>11</v>
      </c>
      <c r="M443" s="49">
        <f t="shared" ref="M443" si="1283">L443*C443</f>
        <v>11000</v>
      </c>
    </row>
    <row r="444" spans="1:13" s="42" customFormat="1" x14ac:dyDescent="0.25">
      <c r="A444" s="5">
        <v>43984</v>
      </c>
      <c r="B444" s="37" t="s">
        <v>341</v>
      </c>
      <c r="C444" s="37">
        <v>1375</v>
      </c>
      <c r="D444" s="37" t="s">
        <v>17</v>
      </c>
      <c r="E444" s="74">
        <v>340</v>
      </c>
      <c r="F444" s="74">
        <v>343</v>
      </c>
      <c r="G444" s="41">
        <v>348</v>
      </c>
      <c r="H444" s="74">
        <v>0</v>
      </c>
      <c r="I444" s="49">
        <f t="shared" ref="I444" si="1284">(IF(D444="SELL",E444-F444,IF(D444="BUY",F444-E444)))*C444</f>
        <v>4125</v>
      </c>
      <c r="J444" s="41">
        <f>C444*5</f>
        <v>6875</v>
      </c>
      <c r="K444" s="41">
        <v>0</v>
      </c>
      <c r="L444" s="49">
        <f t="shared" ref="L444" si="1285">(J444+I444+K444)/C444</f>
        <v>8</v>
      </c>
      <c r="M444" s="49">
        <f t="shared" ref="M444" si="1286">L444*C444</f>
        <v>11000</v>
      </c>
    </row>
    <row r="445" spans="1:13" s="42" customFormat="1" x14ac:dyDescent="0.25">
      <c r="A445" s="5">
        <v>43984</v>
      </c>
      <c r="B445" s="37" t="s">
        <v>146</v>
      </c>
      <c r="C445" s="37">
        <v>1851</v>
      </c>
      <c r="D445" s="37" t="s">
        <v>17</v>
      </c>
      <c r="E445" s="74">
        <v>570</v>
      </c>
      <c r="F445" s="74">
        <v>567</v>
      </c>
      <c r="G445" s="41">
        <v>0</v>
      </c>
      <c r="H445" s="74">
        <v>0</v>
      </c>
      <c r="I445" s="49">
        <f t="shared" ref="I445" si="1287">(IF(D445="SELL",E445-F445,IF(D445="BUY",F445-E445)))*C445</f>
        <v>-5553</v>
      </c>
      <c r="J445" s="41">
        <v>0</v>
      </c>
      <c r="K445" s="41">
        <v>0</v>
      </c>
      <c r="L445" s="49">
        <f t="shared" ref="L445" si="1288">(J445+I445+K445)/C445</f>
        <v>-3</v>
      </c>
      <c r="M445" s="49">
        <f t="shared" ref="M445" si="1289">L445*C445</f>
        <v>-5553</v>
      </c>
    </row>
    <row r="446" spans="1:13" s="42" customFormat="1" x14ac:dyDescent="0.25">
      <c r="A446" s="5">
        <v>43983</v>
      </c>
      <c r="B446" s="37" t="s">
        <v>93</v>
      </c>
      <c r="C446" s="37">
        <v>6000</v>
      </c>
      <c r="D446" s="37" t="s">
        <v>17</v>
      </c>
      <c r="E446" s="74">
        <v>92.4</v>
      </c>
      <c r="F446" s="74">
        <v>93</v>
      </c>
      <c r="G446" s="41">
        <v>94</v>
      </c>
      <c r="H446" s="74">
        <v>0</v>
      </c>
      <c r="I446" s="49">
        <f t="shared" ref="I446" si="1290">(IF(D446="SELL",E446-F446,IF(D446="BUY",F446-E446)))*C446</f>
        <v>3599.9999999999659</v>
      </c>
      <c r="J446" s="41">
        <f>C446*1</f>
        <v>6000</v>
      </c>
      <c r="K446" s="41">
        <v>0</v>
      </c>
      <c r="L446" s="49">
        <f t="shared" ref="L446" si="1291">(J446+I446+K446)/C446</f>
        <v>1.5999999999999943</v>
      </c>
      <c r="M446" s="49">
        <f t="shared" ref="M446" si="1292">L446*C446</f>
        <v>9599.9999999999654</v>
      </c>
    </row>
    <row r="447" spans="1:13" s="42" customFormat="1" x14ac:dyDescent="0.25">
      <c r="A447" s="5">
        <v>43983</v>
      </c>
      <c r="B447" s="37" t="s">
        <v>136</v>
      </c>
      <c r="C447" s="37">
        <v>1800</v>
      </c>
      <c r="D447" s="37" t="s">
        <v>17</v>
      </c>
      <c r="E447" s="74">
        <v>351</v>
      </c>
      <c r="F447" s="74">
        <v>353</v>
      </c>
      <c r="G447" s="41">
        <v>356</v>
      </c>
      <c r="H447" s="74">
        <v>0</v>
      </c>
      <c r="I447" s="49">
        <f t="shared" ref="I447" si="1293">(IF(D447="SELL",E447-F447,IF(D447="BUY",F447-E447)))*C447</f>
        <v>3600</v>
      </c>
      <c r="J447" s="41">
        <f>C447*3</f>
        <v>5400</v>
      </c>
      <c r="K447" s="41">
        <v>0</v>
      </c>
      <c r="L447" s="49">
        <f t="shared" ref="L447" si="1294">(J447+I447+K447)/C447</f>
        <v>5</v>
      </c>
      <c r="M447" s="49">
        <f t="shared" ref="M447" si="1295">L447*C447</f>
        <v>9000</v>
      </c>
    </row>
    <row r="448" spans="1:13" s="42" customFormat="1" x14ac:dyDescent="0.25">
      <c r="A448" s="5">
        <v>43983</v>
      </c>
      <c r="B448" s="37" t="s">
        <v>341</v>
      </c>
      <c r="C448" s="37">
        <v>1375</v>
      </c>
      <c r="D448" s="37" t="s">
        <v>17</v>
      </c>
      <c r="E448" s="74">
        <v>343.5</v>
      </c>
      <c r="F448" s="74">
        <v>346.5</v>
      </c>
      <c r="G448" s="41">
        <v>0</v>
      </c>
      <c r="H448" s="74">
        <v>0</v>
      </c>
      <c r="I448" s="49">
        <f t="shared" ref="I448" si="1296">(IF(D448="SELL",E448-F448,IF(D448="BUY",F448-E448)))*C448</f>
        <v>4125</v>
      </c>
      <c r="J448" s="41">
        <v>0</v>
      </c>
      <c r="K448" s="41">
        <v>0</v>
      </c>
      <c r="L448" s="49">
        <f t="shared" ref="L448" si="1297">(J448+I448+K448)/C448</f>
        <v>3</v>
      </c>
      <c r="M448" s="49">
        <f t="shared" ref="M448" si="1298">L448*C448</f>
        <v>4125</v>
      </c>
    </row>
    <row r="449" spans="1:13" s="42" customFormat="1" x14ac:dyDescent="0.25">
      <c r="A449" s="5">
        <v>43980</v>
      </c>
      <c r="B449" s="37" t="s">
        <v>106</v>
      </c>
      <c r="C449" s="37">
        <v>900</v>
      </c>
      <c r="D449" s="37" t="s">
        <v>17</v>
      </c>
      <c r="E449" s="74">
        <v>395</v>
      </c>
      <c r="F449" s="74">
        <v>399</v>
      </c>
      <c r="G449" s="41">
        <v>408</v>
      </c>
      <c r="H449" s="74">
        <v>415.5</v>
      </c>
      <c r="I449" s="49">
        <f t="shared" ref="I449" si="1299">(IF(D449="SELL",E449-F449,IF(D449="BUY",F449-E449)))*C449</f>
        <v>3600</v>
      </c>
      <c r="J449" s="41">
        <f>C449*9</f>
        <v>8100</v>
      </c>
      <c r="K449" s="41">
        <f>C449*7.5</f>
        <v>6750</v>
      </c>
      <c r="L449" s="49">
        <f t="shared" ref="L449" si="1300">(J449+I449+K449)/C449</f>
        <v>20.5</v>
      </c>
      <c r="M449" s="49">
        <f t="shared" ref="M449" si="1301">L449*C449</f>
        <v>18450</v>
      </c>
    </row>
    <row r="450" spans="1:13" s="42" customFormat="1" x14ac:dyDescent="0.25">
      <c r="A450" s="5">
        <v>43980</v>
      </c>
      <c r="B450" s="37" t="s">
        <v>172</v>
      </c>
      <c r="C450" s="37">
        <v>3200</v>
      </c>
      <c r="D450" s="37" t="s">
        <v>17</v>
      </c>
      <c r="E450" s="74">
        <v>205</v>
      </c>
      <c r="F450" s="74">
        <v>206.3</v>
      </c>
      <c r="G450" s="41">
        <v>208</v>
      </c>
      <c r="H450" s="74">
        <v>211</v>
      </c>
      <c r="I450" s="49">
        <f t="shared" ref="I450" si="1302">(IF(D450="SELL",E450-F450,IF(D450="BUY",F450-E450)))*C450</f>
        <v>4160.0000000000364</v>
      </c>
      <c r="J450" s="41">
        <f>C450*1.7</f>
        <v>5440</v>
      </c>
      <c r="K450" s="41">
        <f>C450*3</f>
        <v>9600</v>
      </c>
      <c r="L450" s="49">
        <f t="shared" ref="L450" si="1303">(J450+I450+K450)/C450</f>
        <v>6.0000000000000115</v>
      </c>
      <c r="M450" s="49">
        <f t="shared" ref="M450" si="1304">L450*C450</f>
        <v>19200.000000000036</v>
      </c>
    </row>
    <row r="451" spans="1:13" s="42" customFormat="1" x14ac:dyDescent="0.25">
      <c r="A451" s="5">
        <v>43980</v>
      </c>
      <c r="B451" s="37" t="s">
        <v>142</v>
      </c>
      <c r="C451" s="37">
        <v>400</v>
      </c>
      <c r="D451" s="37" t="s">
        <v>17</v>
      </c>
      <c r="E451" s="74">
        <v>1285</v>
      </c>
      <c r="F451" s="74">
        <v>1293</v>
      </c>
      <c r="G451" s="41">
        <v>0</v>
      </c>
      <c r="H451" s="74">
        <v>0</v>
      </c>
      <c r="I451" s="49">
        <f t="shared" ref="I451" si="1305">(IF(D451="SELL",E451-F451,IF(D451="BUY",F451-E451)))*C451</f>
        <v>3200</v>
      </c>
      <c r="J451" s="41">
        <v>0</v>
      </c>
      <c r="K451" s="41">
        <v>0</v>
      </c>
      <c r="L451" s="49">
        <f t="shared" ref="L451" si="1306">(J451+I451+K451)/C451</f>
        <v>8</v>
      </c>
      <c r="M451" s="49">
        <f t="shared" ref="M451" si="1307">L451*C451</f>
        <v>3200</v>
      </c>
    </row>
    <row r="452" spans="1:13" s="42" customFormat="1" x14ac:dyDescent="0.25">
      <c r="A452" s="5">
        <v>43979</v>
      </c>
      <c r="B452" s="37" t="s">
        <v>64</v>
      </c>
      <c r="C452" s="37">
        <v>1000</v>
      </c>
      <c r="D452" s="37" t="s">
        <v>17</v>
      </c>
      <c r="E452" s="74">
        <v>480</v>
      </c>
      <c r="F452" s="74">
        <v>483</v>
      </c>
      <c r="G452" s="41">
        <v>0</v>
      </c>
      <c r="H452" s="74">
        <v>0</v>
      </c>
      <c r="I452" s="49">
        <f t="shared" ref="I452" si="1308">(IF(D452="SELL",E452-F452,IF(D452="BUY",F452-E452)))*C452</f>
        <v>3000</v>
      </c>
      <c r="J452" s="41">
        <v>0</v>
      </c>
      <c r="K452" s="41">
        <v>0</v>
      </c>
      <c r="L452" s="49">
        <f t="shared" ref="L452" si="1309">(J452+I452+K452)/C452</f>
        <v>3</v>
      </c>
      <c r="M452" s="49">
        <f t="shared" ref="M452" si="1310">L452*C452</f>
        <v>3000</v>
      </c>
    </row>
    <row r="453" spans="1:13" s="42" customFormat="1" x14ac:dyDescent="0.25">
      <c r="A453" s="5">
        <v>43979</v>
      </c>
      <c r="B453" s="37" t="s">
        <v>28</v>
      </c>
      <c r="C453" s="37">
        <v>3000</v>
      </c>
      <c r="D453" s="37" t="s">
        <v>17</v>
      </c>
      <c r="E453" s="74">
        <v>161</v>
      </c>
      <c r="F453" s="74">
        <v>162</v>
      </c>
      <c r="G453" s="41">
        <v>0</v>
      </c>
      <c r="H453" s="74">
        <v>0</v>
      </c>
      <c r="I453" s="49">
        <f t="shared" ref="I453" si="1311">(IF(D453="SELL",E453-F453,IF(D453="BUY",F453-E453)))*C453</f>
        <v>3000</v>
      </c>
      <c r="J453" s="41">
        <v>0</v>
      </c>
      <c r="K453" s="41">
        <v>0</v>
      </c>
      <c r="L453" s="49">
        <f t="shared" ref="L453" si="1312">(J453+I453+K453)/C453</f>
        <v>1</v>
      </c>
      <c r="M453" s="49">
        <f t="shared" ref="M453" si="1313">L453*C453</f>
        <v>3000</v>
      </c>
    </row>
    <row r="454" spans="1:13" s="42" customFormat="1" x14ac:dyDescent="0.25">
      <c r="A454" s="5">
        <v>43978</v>
      </c>
      <c r="B454" s="37" t="s">
        <v>28</v>
      </c>
      <c r="C454" s="37">
        <v>3000</v>
      </c>
      <c r="D454" s="37" t="s">
        <v>17</v>
      </c>
      <c r="E454" s="74">
        <v>154</v>
      </c>
      <c r="F454" s="74">
        <v>155</v>
      </c>
      <c r="G454" s="41">
        <v>157</v>
      </c>
      <c r="H454" s="74">
        <v>160</v>
      </c>
      <c r="I454" s="49">
        <f t="shared" ref="I454" si="1314">(IF(D454="SELL",E454-F454,IF(D454="BUY",F454-E454)))*C454</f>
        <v>3000</v>
      </c>
      <c r="J454" s="41">
        <f>C454*2</f>
        <v>6000</v>
      </c>
      <c r="K454" s="41">
        <f>C454*3</f>
        <v>9000</v>
      </c>
      <c r="L454" s="49">
        <f t="shared" ref="L454" si="1315">(J454+I454+K454)/C454</f>
        <v>6</v>
      </c>
      <c r="M454" s="49">
        <f t="shared" ref="M454" si="1316">L454*C454</f>
        <v>18000</v>
      </c>
    </row>
    <row r="455" spans="1:13" s="42" customFormat="1" x14ac:dyDescent="0.25">
      <c r="A455" s="5">
        <v>43978</v>
      </c>
      <c r="B455" s="37" t="s">
        <v>341</v>
      </c>
      <c r="C455" s="37">
        <v>1375</v>
      </c>
      <c r="D455" s="37" t="s">
        <v>17</v>
      </c>
      <c r="E455" s="74">
        <v>300</v>
      </c>
      <c r="F455" s="74">
        <v>302.5</v>
      </c>
      <c r="G455" s="41">
        <v>307</v>
      </c>
      <c r="H455" s="74">
        <v>315</v>
      </c>
      <c r="I455" s="49">
        <f t="shared" ref="I455" si="1317">(IF(D455="SELL",E455-F455,IF(D455="BUY",F455-E455)))*C455</f>
        <v>3437.5</v>
      </c>
      <c r="J455" s="41">
        <f>C455*4.5</f>
        <v>6187.5</v>
      </c>
      <c r="K455" s="41">
        <f>C455*8</f>
        <v>11000</v>
      </c>
      <c r="L455" s="49">
        <f t="shared" ref="L455" si="1318">(J455+I455+K455)/C455</f>
        <v>15</v>
      </c>
      <c r="M455" s="49">
        <f t="shared" ref="M455" si="1319">L455*C455</f>
        <v>20625</v>
      </c>
    </row>
    <row r="456" spans="1:13" s="42" customFormat="1" x14ac:dyDescent="0.25">
      <c r="A456" s="5">
        <v>43978</v>
      </c>
      <c r="B456" s="37" t="s">
        <v>116</v>
      </c>
      <c r="C456" s="37">
        <v>1200</v>
      </c>
      <c r="D456" s="37" t="s">
        <v>17</v>
      </c>
      <c r="E456" s="74">
        <v>350.5</v>
      </c>
      <c r="F456" s="74">
        <v>353</v>
      </c>
      <c r="G456" s="41">
        <v>360</v>
      </c>
      <c r="H456" s="74">
        <v>365</v>
      </c>
      <c r="I456" s="49">
        <f t="shared" ref="I456" si="1320">(IF(D456="SELL",E456-F456,IF(D456="BUY",F456-E456)))*C456</f>
        <v>3000</v>
      </c>
      <c r="J456" s="41">
        <f>C456*7</f>
        <v>8400</v>
      </c>
      <c r="K456" s="41">
        <f>C456*5</f>
        <v>6000</v>
      </c>
      <c r="L456" s="49">
        <f t="shared" ref="L456" si="1321">(J456+I456+K456)/C456</f>
        <v>14.5</v>
      </c>
      <c r="M456" s="49">
        <f t="shared" ref="M456" si="1322">L456*C456</f>
        <v>17400</v>
      </c>
    </row>
    <row r="457" spans="1:13" s="42" customFormat="1" x14ac:dyDescent="0.25">
      <c r="A457" s="5">
        <v>43978</v>
      </c>
      <c r="B457" s="37" t="s">
        <v>267</v>
      </c>
      <c r="C457" s="37">
        <v>800</v>
      </c>
      <c r="D457" s="37" t="s">
        <v>17</v>
      </c>
      <c r="E457" s="74">
        <v>1050</v>
      </c>
      <c r="F457" s="74">
        <v>1045</v>
      </c>
      <c r="G457" s="41">
        <v>0</v>
      </c>
      <c r="H457" s="74">
        <v>0</v>
      </c>
      <c r="I457" s="49">
        <f t="shared" ref="I457" si="1323">(IF(D457="SELL",E457-F457,IF(D457="BUY",F457-E457)))*C457</f>
        <v>-4000</v>
      </c>
      <c r="J457" s="41">
        <v>0</v>
      </c>
      <c r="K457" s="41">
        <v>0</v>
      </c>
      <c r="L457" s="49">
        <f t="shared" ref="L457" si="1324">(J457+I457+K457)/C457</f>
        <v>-5</v>
      </c>
      <c r="M457" s="49">
        <f t="shared" ref="M457" si="1325">L457*C457</f>
        <v>-4000</v>
      </c>
    </row>
    <row r="458" spans="1:13" s="42" customFormat="1" x14ac:dyDescent="0.25">
      <c r="A458" s="5">
        <v>43977</v>
      </c>
      <c r="B458" s="37" t="s">
        <v>106</v>
      </c>
      <c r="C458" s="37">
        <v>900</v>
      </c>
      <c r="D458" s="37" t="s">
        <v>17</v>
      </c>
      <c r="E458" s="74">
        <v>382</v>
      </c>
      <c r="F458" s="74">
        <v>385.5</v>
      </c>
      <c r="G458" s="41">
        <v>0</v>
      </c>
      <c r="H458" s="74">
        <v>0</v>
      </c>
      <c r="I458" s="49">
        <f t="shared" ref="I458" si="1326">(IF(D458="SELL",E458-F458,IF(D458="BUY",F458-E458)))*C458</f>
        <v>3150</v>
      </c>
      <c r="J458" s="41">
        <v>0</v>
      </c>
      <c r="K458" s="41">
        <v>0</v>
      </c>
      <c r="L458" s="49">
        <f t="shared" ref="L458" si="1327">(J458+I458+K458)/C458</f>
        <v>3.5</v>
      </c>
      <c r="M458" s="49">
        <f t="shared" ref="M458" si="1328">L458*C458</f>
        <v>3150</v>
      </c>
    </row>
    <row r="459" spans="1:13" s="42" customFormat="1" x14ac:dyDescent="0.25">
      <c r="A459" s="5">
        <v>43977</v>
      </c>
      <c r="B459" s="37" t="s">
        <v>341</v>
      </c>
      <c r="C459" s="37">
        <v>1375</v>
      </c>
      <c r="D459" s="37" t="s">
        <v>20</v>
      </c>
      <c r="E459" s="74">
        <v>295</v>
      </c>
      <c r="F459" s="74">
        <v>293</v>
      </c>
      <c r="G459" s="41">
        <v>0</v>
      </c>
      <c r="H459" s="74">
        <v>0</v>
      </c>
      <c r="I459" s="49">
        <f t="shared" ref="I459" si="1329">(IF(D459="SELL",E459-F459,IF(D459="BUY",F459-E459)))*C459</f>
        <v>2750</v>
      </c>
      <c r="J459" s="41">
        <v>0</v>
      </c>
      <c r="K459" s="41">
        <v>0</v>
      </c>
      <c r="L459" s="49">
        <f t="shared" ref="L459" si="1330">(J459+I459+K459)/C459</f>
        <v>2</v>
      </c>
      <c r="M459" s="49">
        <f t="shared" ref="M459" si="1331">L459*C459</f>
        <v>2750</v>
      </c>
    </row>
    <row r="460" spans="1:13" s="42" customFormat="1" x14ac:dyDescent="0.25">
      <c r="A460" s="5">
        <v>43977</v>
      </c>
      <c r="B460" s="37" t="s">
        <v>127</v>
      </c>
      <c r="C460" s="37">
        <v>2500</v>
      </c>
      <c r="D460" s="37" t="s">
        <v>17</v>
      </c>
      <c r="E460" s="74">
        <v>189</v>
      </c>
      <c r="F460" s="74">
        <v>187</v>
      </c>
      <c r="G460" s="41">
        <v>0</v>
      </c>
      <c r="H460" s="74">
        <v>0</v>
      </c>
      <c r="I460" s="49">
        <f t="shared" ref="I460" si="1332">(IF(D460="SELL",E460-F460,IF(D460="BUY",F460-E460)))*C460</f>
        <v>-5000</v>
      </c>
      <c r="J460" s="41">
        <v>0</v>
      </c>
      <c r="K460" s="41">
        <v>0</v>
      </c>
      <c r="L460" s="49">
        <f t="shared" ref="L460" si="1333">(J460+I460+K460)/C460</f>
        <v>-2</v>
      </c>
      <c r="M460" s="49">
        <f t="shared" ref="M460" si="1334">L460*C460</f>
        <v>-5000</v>
      </c>
    </row>
    <row r="461" spans="1:13" s="42" customFormat="1" x14ac:dyDescent="0.25">
      <c r="A461" s="5">
        <v>43973</v>
      </c>
      <c r="B461" s="37" t="s">
        <v>463</v>
      </c>
      <c r="C461" s="37">
        <v>300</v>
      </c>
      <c r="D461" s="37" t="s">
        <v>17</v>
      </c>
      <c r="E461" s="74">
        <v>1579</v>
      </c>
      <c r="F461" s="74">
        <v>1590</v>
      </c>
      <c r="G461" s="41">
        <v>1610</v>
      </c>
      <c r="H461" s="74">
        <v>0</v>
      </c>
      <c r="I461" s="49">
        <f t="shared" ref="I461" si="1335">(IF(D461="SELL",E461-F461,IF(D461="BUY",F461-E461)))*C461</f>
        <v>3300</v>
      </c>
      <c r="J461" s="41">
        <f>C461*20</f>
        <v>6000</v>
      </c>
      <c r="K461" s="41">
        <v>0</v>
      </c>
      <c r="L461" s="49">
        <f t="shared" ref="L461" si="1336">(J461+I461+K461)/C461</f>
        <v>31</v>
      </c>
      <c r="M461" s="49">
        <f t="shared" ref="M461" si="1337">L461*C461</f>
        <v>9300</v>
      </c>
    </row>
    <row r="462" spans="1:13" s="42" customFormat="1" x14ac:dyDescent="0.25">
      <c r="A462" s="5">
        <v>43973</v>
      </c>
      <c r="B462" s="37" t="s">
        <v>116</v>
      </c>
      <c r="C462" s="37">
        <v>1200</v>
      </c>
      <c r="D462" s="37" t="s">
        <v>20</v>
      </c>
      <c r="E462" s="74">
        <v>341</v>
      </c>
      <c r="F462" s="74">
        <v>338</v>
      </c>
      <c r="G462" s="41">
        <v>333</v>
      </c>
      <c r="H462" s="74">
        <v>0</v>
      </c>
      <c r="I462" s="49">
        <f t="shared" ref="I462" si="1338">(IF(D462="SELL",E462-F462,IF(D462="BUY",F462-E462)))*C462</f>
        <v>3600</v>
      </c>
      <c r="J462" s="41">
        <f>C462*5</f>
        <v>6000</v>
      </c>
      <c r="K462" s="41">
        <v>0</v>
      </c>
      <c r="L462" s="49">
        <f t="shared" ref="L462" si="1339">(J462+I462+K462)/C462</f>
        <v>8</v>
      </c>
      <c r="M462" s="49">
        <f t="shared" ref="M462" si="1340">L462*C462</f>
        <v>9600</v>
      </c>
    </row>
    <row r="463" spans="1:13" s="42" customFormat="1" x14ac:dyDescent="0.25">
      <c r="A463" s="5">
        <v>43973</v>
      </c>
      <c r="B463" s="37" t="s">
        <v>111</v>
      </c>
      <c r="C463" s="37">
        <v>1250</v>
      </c>
      <c r="D463" s="37" t="s">
        <v>17</v>
      </c>
      <c r="E463" s="74">
        <v>467</v>
      </c>
      <c r="F463" s="74">
        <v>464</v>
      </c>
      <c r="G463" s="41">
        <v>0</v>
      </c>
      <c r="H463" s="74">
        <v>0</v>
      </c>
      <c r="I463" s="49">
        <f t="shared" ref="I463" si="1341">(IF(D463="SELL",E463-F463,IF(D463="BUY",F463-E463)))*C463</f>
        <v>-3750</v>
      </c>
      <c r="J463" s="41">
        <v>0</v>
      </c>
      <c r="K463" s="41">
        <v>0</v>
      </c>
      <c r="L463" s="49">
        <f t="shared" ref="L463" si="1342">(J463+I463+K463)/C463</f>
        <v>-3</v>
      </c>
      <c r="M463" s="49">
        <f t="shared" ref="M463" si="1343">L463*C463</f>
        <v>-3750</v>
      </c>
    </row>
    <row r="464" spans="1:13" s="42" customFormat="1" x14ac:dyDescent="0.25">
      <c r="A464" s="5">
        <v>43972</v>
      </c>
      <c r="B464" s="37" t="s">
        <v>108</v>
      </c>
      <c r="C464" s="37">
        <v>1400</v>
      </c>
      <c r="D464" s="37" t="s">
        <v>17</v>
      </c>
      <c r="E464" s="74">
        <v>530</v>
      </c>
      <c r="F464" s="74">
        <v>532.5</v>
      </c>
      <c r="G464" s="41">
        <v>536</v>
      </c>
      <c r="H464" s="74">
        <v>0</v>
      </c>
      <c r="I464" s="49">
        <f t="shared" ref="I464" si="1344">(IF(D464="SELL",E464-F464,IF(D464="BUY",F464-E464)))*C464</f>
        <v>3500</v>
      </c>
      <c r="J464" s="41">
        <f>C464*3.5</f>
        <v>4900</v>
      </c>
      <c r="K464" s="41">
        <v>0</v>
      </c>
      <c r="L464" s="49">
        <f t="shared" ref="L464" si="1345">(J464+I464+K464)/C464</f>
        <v>6</v>
      </c>
      <c r="M464" s="49">
        <f t="shared" ref="M464" si="1346">L464*C464</f>
        <v>8400</v>
      </c>
    </row>
    <row r="465" spans="1:13" s="42" customFormat="1" x14ac:dyDescent="0.25">
      <c r="A465" s="5">
        <v>43972</v>
      </c>
      <c r="B465" s="37" t="s">
        <v>28</v>
      </c>
      <c r="C465" s="37">
        <v>3000</v>
      </c>
      <c r="D465" s="37" t="s">
        <v>17</v>
      </c>
      <c r="E465" s="74">
        <v>155</v>
      </c>
      <c r="F465" s="74">
        <v>156.4</v>
      </c>
      <c r="G465" s="41">
        <v>0</v>
      </c>
      <c r="H465" s="74">
        <v>0</v>
      </c>
      <c r="I465" s="49">
        <f t="shared" ref="I465" si="1347">(IF(D465="SELL",E465-F465,IF(D465="BUY",F465-E465)))*C465</f>
        <v>4200.0000000000173</v>
      </c>
      <c r="J465" s="41">
        <v>0</v>
      </c>
      <c r="K465" s="41">
        <v>0</v>
      </c>
      <c r="L465" s="49">
        <f t="shared" ref="L465" si="1348">(J465+I465+K465)/C465</f>
        <v>1.4000000000000057</v>
      </c>
      <c r="M465" s="49">
        <f t="shared" ref="M465" si="1349">L465*C465</f>
        <v>4200.0000000000173</v>
      </c>
    </row>
    <row r="466" spans="1:13" s="42" customFormat="1" x14ac:dyDescent="0.25">
      <c r="A466" s="5">
        <v>43972</v>
      </c>
      <c r="B466" s="37" t="s">
        <v>341</v>
      </c>
      <c r="C466" s="37">
        <v>1375</v>
      </c>
      <c r="D466" s="37" t="s">
        <v>17</v>
      </c>
      <c r="E466" s="74">
        <v>310</v>
      </c>
      <c r="F466" s="74">
        <v>306</v>
      </c>
      <c r="G466" s="41">
        <v>0</v>
      </c>
      <c r="H466" s="74">
        <v>0</v>
      </c>
      <c r="I466" s="49">
        <f t="shared" ref="I466" si="1350">(IF(D466="SELL",E466-F466,IF(D466="BUY",F466-E466)))*C466</f>
        <v>-5500</v>
      </c>
      <c r="J466" s="41">
        <v>0</v>
      </c>
      <c r="K466" s="41">
        <v>0</v>
      </c>
      <c r="L466" s="49">
        <f t="shared" ref="L466" si="1351">(J466+I466+K466)/C466</f>
        <v>-4</v>
      </c>
      <c r="M466" s="49">
        <f t="shared" ref="M466" si="1352">L466*C466</f>
        <v>-5500</v>
      </c>
    </row>
    <row r="467" spans="1:13" s="42" customFormat="1" x14ac:dyDescent="0.25">
      <c r="A467" s="5">
        <v>43971</v>
      </c>
      <c r="B467" s="37" t="s">
        <v>335</v>
      </c>
      <c r="C467" s="37">
        <v>1300</v>
      </c>
      <c r="D467" s="37" t="s">
        <v>17</v>
      </c>
      <c r="E467" s="74">
        <v>235</v>
      </c>
      <c r="F467" s="74">
        <v>237.5</v>
      </c>
      <c r="G467" s="41">
        <v>242</v>
      </c>
      <c r="H467" s="74">
        <v>246</v>
      </c>
      <c r="I467" s="49">
        <f t="shared" ref="I467" si="1353">(IF(D467="SELL",E467-F467,IF(D467="BUY",F467-E467)))*C467</f>
        <v>3250</v>
      </c>
      <c r="J467" s="41">
        <f>C467*4.5</f>
        <v>5850</v>
      </c>
      <c r="K467" s="41">
        <f>C467*4</f>
        <v>5200</v>
      </c>
      <c r="L467" s="49">
        <f t="shared" ref="L467" si="1354">(J467+I467+K467)/C467</f>
        <v>11</v>
      </c>
      <c r="M467" s="49">
        <f t="shared" ref="M467" si="1355">L467*C467</f>
        <v>14300</v>
      </c>
    </row>
    <row r="468" spans="1:13" s="42" customFormat="1" x14ac:dyDescent="0.25">
      <c r="A468" s="5">
        <v>43971</v>
      </c>
      <c r="B468" s="37" t="s">
        <v>118</v>
      </c>
      <c r="C468" s="37">
        <v>1150</v>
      </c>
      <c r="D468" s="37" t="s">
        <v>17</v>
      </c>
      <c r="E468" s="74">
        <v>611</v>
      </c>
      <c r="F468" s="74">
        <v>614</v>
      </c>
      <c r="G468" s="41">
        <v>622</v>
      </c>
      <c r="H468" s="74">
        <v>0</v>
      </c>
      <c r="I468" s="49">
        <f t="shared" ref="I468" si="1356">(IF(D468="SELL",E468-F468,IF(D468="BUY",F468-E468)))*C468</f>
        <v>3450</v>
      </c>
      <c r="J468" s="41">
        <f>C468*8</f>
        <v>9200</v>
      </c>
      <c r="K468" s="41">
        <v>0</v>
      </c>
      <c r="L468" s="49">
        <f t="shared" ref="L468" si="1357">(J468+I468+K468)/C468</f>
        <v>11</v>
      </c>
      <c r="M468" s="49">
        <f t="shared" ref="M468" si="1358">L468*C468</f>
        <v>12650</v>
      </c>
    </row>
    <row r="469" spans="1:13" s="42" customFormat="1" x14ac:dyDescent="0.25">
      <c r="A469" s="5">
        <v>43971</v>
      </c>
      <c r="B469" s="37" t="s">
        <v>16</v>
      </c>
      <c r="C469" s="37">
        <v>500</v>
      </c>
      <c r="D469" s="37" t="s">
        <v>17</v>
      </c>
      <c r="E469" s="74">
        <v>1424</v>
      </c>
      <c r="F469" s="74">
        <v>1432</v>
      </c>
      <c r="G469" s="41">
        <v>0</v>
      </c>
      <c r="H469" s="74">
        <v>0</v>
      </c>
      <c r="I469" s="49">
        <f t="shared" ref="I469" si="1359">(IF(D469="SELL",E469-F469,IF(D469="BUY",F469-E469)))*C469</f>
        <v>4000</v>
      </c>
      <c r="J469" s="41">
        <v>0</v>
      </c>
      <c r="K469" s="41">
        <v>0</v>
      </c>
      <c r="L469" s="49">
        <f t="shared" ref="L469" si="1360">(J469+I469+K469)/C469</f>
        <v>8</v>
      </c>
      <c r="M469" s="49">
        <f t="shared" ref="M469" si="1361">L469*C469</f>
        <v>4000</v>
      </c>
    </row>
    <row r="470" spans="1:13" s="42" customFormat="1" x14ac:dyDescent="0.25">
      <c r="A470" s="5">
        <v>43970</v>
      </c>
      <c r="B470" s="37" t="s">
        <v>111</v>
      </c>
      <c r="C470" s="37">
        <v>1250</v>
      </c>
      <c r="D470" s="37" t="s">
        <v>17</v>
      </c>
      <c r="E470" s="74">
        <v>445</v>
      </c>
      <c r="F470" s="74">
        <v>448.5</v>
      </c>
      <c r="G470" s="41">
        <v>454.5</v>
      </c>
      <c r="H470" s="74">
        <v>0</v>
      </c>
      <c r="I470" s="49">
        <f t="shared" ref="I470" si="1362">(IF(D470="SELL",E470-F470,IF(D470="BUY",F470-E470)))*C470</f>
        <v>4375</v>
      </c>
      <c r="J470" s="41">
        <v>0</v>
      </c>
      <c r="K470" s="41">
        <v>0</v>
      </c>
      <c r="L470" s="49">
        <f t="shared" ref="L470" si="1363">(J470+I470+K470)/C470</f>
        <v>3.5</v>
      </c>
      <c r="M470" s="49">
        <f t="shared" ref="M470" si="1364">L470*C470</f>
        <v>4375</v>
      </c>
    </row>
    <row r="471" spans="1:13" s="42" customFormat="1" x14ac:dyDescent="0.25">
      <c r="A471" s="5">
        <v>43970</v>
      </c>
      <c r="B471" s="37" t="s">
        <v>304</v>
      </c>
      <c r="C471" s="37">
        <v>1250</v>
      </c>
      <c r="D471" s="37" t="s">
        <v>17</v>
      </c>
      <c r="E471" s="74">
        <v>554</v>
      </c>
      <c r="F471" s="74">
        <v>558</v>
      </c>
      <c r="G471" s="41">
        <v>0</v>
      </c>
      <c r="H471" s="74">
        <v>0</v>
      </c>
      <c r="I471" s="49">
        <f t="shared" ref="I471" si="1365">(IF(D471="SELL",E471-F471,IF(D471="BUY",F471-E471)))*C471</f>
        <v>5000</v>
      </c>
      <c r="J471" s="41">
        <v>0</v>
      </c>
      <c r="K471" s="41">
        <v>0</v>
      </c>
      <c r="L471" s="49">
        <f t="shared" ref="L471" si="1366">(J471+I471+K471)/C471</f>
        <v>4</v>
      </c>
      <c r="M471" s="49">
        <f t="shared" ref="M471" si="1367">L471*C471</f>
        <v>5000</v>
      </c>
    </row>
    <row r="472" spans="1:13" s="42" customFormat="1" x14ac:dyDescent="0.25">
      <c r="A472" s="5">
        <v>43970</v>
      </c>
      <c r="B472" s="37" t="s">
        <v>118</v>
      </c>
      <c r="C472" s="37">
        <v>1150</v>
      </c>
      <c r="D472" s="37" t="s">
        <v>17</v>
      </c>
      <c r="E472" s="74">
        <v>606</v>
      </c>
      <c r="F472" s="74">
        <v>603</v>
      </c>
      <c r="G472" s="41">
        <v>0</v>
      </c>
      <c r="H472" s="74">
        <v>0</v>
      </c>
      <c r="I472" s="49">
        <f t="shared" ref="I472" si="1368">(IF(D472="SELL",E472-F472,IF(D472="BUY",F472-E472)))*C472</f>
        <v>-3450</v>
      </c>
      <c r="J472" s="41">
        <v>0</v>
      </c>
      <c r="K472" s="41">
        <v>0</v>
      </c>
      <c r="L472" s="49">
        <f t="shared" ref="L472" si="1369">(J472+I472+K472)/C472</f>
        <v>-3</v>
      </c>
      <c r="M472" s="49">
        <f t="shared" ref="M472" si="1370">L472*C472</f>
        <v>-3450</v>
      </c>
    </row>
    <row r="473" spans="1:13" s="42" customFormat="1" x14ac:dyDescent="0.25">
      <c r="A473" s="5">
        <v>43969</v>
      </c>
      <c r="B473" s="37" t="s">
        <v>64</v>
      </c>
      <c r="C473" s="37">
        <v>1000</v>
      </c>
      <c r="D473" s="37" t="s">
        <v>20</v>
      </c>
      <c r="E473" s="74">
        <v>456</v>
      </c>
      <c r="F473" s="74">
        <v>452</v>
      </c>
      <c r="G473" s="41">
        <v>445</v>
      </c>
      <c r="H473" s="74">
        <v>440</v>
      </c>
      <c r="I473" s="49">
        <f t="shared" ref="I473" si="1371">(IF(D473="SELL",E473-F473,IF(D473="BUY",F473-E473)))*C473</f>
        <v>4000</v>
      </c>
      <c r="J473" s="41">
        <f>C473*7</f>
        <v>7000</v>
      </c>
      <c r="K473" s="41">
        <f>C473*5</f>
        <v>5000</v>
      </c>
      <c r="L473" s="49">
        <f t="shared" ref="L473" si="1372">(J473+I473+K473)/C473</f>
        <v>16</v>
      </c>
      <c r="M473" s="49">
        <f t="shared" ref="M473" si="1373">L473*C473</f>
        <v>16000</v>
      </c>
    </row>
    <row r="474" spans="1:13" s="42" customFormat="1" x14ac:dyDescent="0.25">
      <c r="A474" s="5">
        <v>43969</v>
      </c>
      <c r="B474" s="37" t="s">
        <v>588</v>
      </c>
      <c r="C474" s="37">
        <v>2700</v>
      </c>
      <c r="D474" s="37" t="s">
        <v>20</v>
      </c>
      <c r="E474" s="74">
        <v>348</v>
      </c>
      <c r="F474" s="74">
        <v>346.8</v>
      </c>
      <c r="G474" s="41">
        <v>0</v>
      </c>
      <c r="H474" s="74">
        <v>0</v>
      </c>
      <c r="I474" s="49">
        <f t="shared" ref="I474" si="1374">(IF(D474="SELL",E474-F474,IF(D474="BUY",F474-E474)))*C474</f>
        <v>3239.9999999999691</v>
      </c>
      <c r="J474" s="41">
        <v>0</v>
      </c>
      <c r="K474" s="41">
        <v>0</v>
      </c>
      <c r="L474" s="49">
        <f t="shared" ref="L474" si="1375">(J474+I474+K474)/C474</f>
        <v>1.1999999999999886</v>
      </c>
      <c r="M474" s="49">
        <f t="shared" ref="M474" si="1376">L474*C474</f>
        <v>3239.9999999999691</v>
      </c>
    </row>
    <row r="475" spans="1:13" s="42" customFormat="1" x14ac:dyDescent="0.25">
      <c r="A475" s="5">
        <v>43969</v>
      </c>
      <c r="B475" s="37" t="s">
        <v>120</v>
      </c>
      <c r="C475" s="37">
        <v>2600</v>
      </c>
      <c r="D475" s="37" t="s">
        <v>20</v>
      </c>
      <c r="E475" s="74">
        <v>80</v>
      </c>
      <c r="F475" s="74">
        <v>78.8</v>
      </c>
      <c r="G475" s="41">
        <v>76.05</v>
      </c>
      <c r="H475" s="74">
        <v>0</v>
      </c>
      <c r="I475" s="49">
        <f t="shared" ref="I475" si="1377">(IF(D475="SELL",E475-F475,IF(D475="BUY",F475-E475)))*C475</f>
        <v>3120.0000000000073</v>
      </c>
      <c r="J475" s="41">
        <f>C475*2.75</f>
        <v>7150</v>
      </c>
      <c r="K475" s="41">
        <v>0</v>
      </c>
      <c r="L475" s="49">
        <f t="shared" ref="L475" si="1378">(J475+I475+K475)/C475</f>
        <v>3.9500000000000028</v>
      </c>
      <c r="M475" s="49">
        <f t="shared" ref="M475" si="1379">L475*C475</f>
        <v>10270.000000000007</v>
      </c>
    </row>
    <row r="476" spans="1:13" s="42" customFormat="1" x14ac:dyDescent="0.25">
      <c r="A476" s="5">
        <v>43966</v>
      </c>
      <c r="B476" s="37" t="s">
        <v>116</v>
      </c>
      <c r="C476" s="37">
        <v>1200</v>
      </c>
      <c r="D476" s="37" t="s">
        <v>20</v>
      </c>
      <c r="E476" s="74">
        <v>392</v>
      </c>
      <c r="F476" s="74">
        <v>389</v>
      </c>
      <c r="G476" s="41">
        <v>0</v>
      </c>
      <c r="H476" s="74">
        <v>0</v>
      </c>
      <c r="I476" s="49">
        <f t="shared" ref="I476" si="1380">(IF(D476="SELL",E476-F476,IF(D476="BUY",F476-E476)))*C476</f>
        <v>3600</v>
      </c>
      <c r="J476" s="41">
        <v>0</v>
      </c>
      <c r="K476" s="41">
        <v>0</v>
      </c>
      <c r="L476" s="49">
        <f t="shared" ref="L476" si="1381">(J476+I476+K476)/C476</f>
        <v>3</v>
      </c>
      <c r="M476" s="49">
        <f t="shared" ref="M476" si="1382">L476*C476</f>
        <v>3600</v>
      </c>
    </row>
    <row r="477" spans="1:13" s="42" customFormat="1" x14ac:dyDescent="0.25">
      <c r="A477" s="5">
        <v>43966</v>
      </c>
      <c r="B477" s="37" t="s">
        <v>535</v>
      </c>
      <c r="C477" s="37">
        <v>1500</v>
      </c>
      <c r="D477" s="37" t="s">
        <v>20</v>
      </c>
      <c r="E477" s="74">
        <v>121</v>
      </c>
      <c r="F477" s="74">
        <v>119.6</v>
      </c>
      <c r="G477" s="41">
        <v>0</v>
      </c>
      <c r="H477" s="74">
        <v>0</v>
      </c>
      <c r="I477" s="49">
        <f t="shared" ref="I477" si="1383">(IF(D477="SELL",E477-F477,IF(D477="BUY",F477-E477)))*C477</f>
        <v>2100.0000000000086</v>
      </c>
      <c r="J477" s="41">
        <v>0</v>
      </c>
      <c r="K477" s="41">
        <v>0</v>
      </c>
      <c r="L477" s="49">
        <f t="shared" ref="L477" si="1384">(J477+I477+K477)/C477</f>
        <v>1.4000000000000057</v>
      </c>
      <c r="M477" s="49">
        <f t="shared" ref="M477" si="1385">L477*C477</f>
        <v>2100.0000000000086</v>
      </c>
    </row>
    <row r="478" spans="1:13" s="42" customFormat="1" x14ac:dyDescent="0.25">
      <c r="A478" s="5">
        <v>43966</v>
      </c>
      <c r="B478" s="37" t="s">
        <v>122</v>
      </c>
      <c r="C478" s="37">
        <v>1200</v>
      </c>
      <c r="D478" s="37" t="s">
        <v>20</v>
      </c>
      <c r="E478" s="74">
        <v>648</v>
      </c>
      <c r="F478" s="74">
        <v>653</v>
      </c>
      <c r="G478" s="41">
        <v>0</v>
      </c>
      <c r="H478" s="74">
        <v>0</v>
      </c>
      <c r="I478" s="49">
        <f t="shared" ref="I478:I480" si="1386">(IF(D478="SELL",E478-F478,IF(D478="BUY",F478-E478)))*C478</f>
        <v>-6000</v>
      </c>
      <c r="J478" s="41">
        <v>0</v>
      </c>
      <c r="K478" s="41">
        <v>0</v>
      </c>
      <c r="L478" s="49">
        <f t="shared" ref="L478:L480" si="1387">(J478+I478+K478)/C478</f>
        <v>-5</v>
      </c>
      <c r="M478" s="49">
        <f t="shared" ref="M478:M480" si="1388">L478*C478</f>
        <v>-6000</v>
      </c>
    </row>
    <row r="479" spans="1:13" s="42" customFormat="1" x14ac:dyDescent="0.25">
      <c r="A479" s="5">
        <v>43965</v>
      </c>
      <c r="B479" s="37" t="s">
        <v>122</v>
      </c>
      <c r="C479" s="37">
        <v>1200</v>
      </c>
      <c r="D479" s="37" t="s">
        <v>17</v>
      </c>
      <c r="E479" s="74">
        <v>668</v>
      </c>
      <c r="F479" s="74">
        <v>671</v>
      </c>
      <c r="G479" s="41">
        <v>0</v>
      </c>
      <c r="H479" s="74">
        <v>0</v>
      </c>
      <c r="I479" s="49">
        <f t="shared" ref="I479" si="1389">(IF(D479="SELL",E479-F479,IF(D479="BUY",F479-E479)))*C479</f>
        <v>3600</v>
      </c>
      <c r="J479" s="41">
        <v>0</v>
      </c>
      <c r="K479" s="41">
        <v>0</v>
      </c>
      <c r="L479" s="49">
        <f t="shared" ref="L479" si="1390">(J479+I479+K479)/C479</f>
        <v>3</v>
      </c>
      <c r="M479" s="49">
        <f t="shared" ref="M479" si="1391">L479*C479</f>
        <v>3600</v>
      </c>
    </row>
    <row r="480" spans="1:13" s="42" customFormat="1" x14ac:dyDescent="0.25">
      <c r="A480" s="5">
        <v>43965</v>
      </c>
      <c r="B480" s="37" t="s">
        <v>86</v>
      </c>
      <c r="C480" s="37">
        <v>500</v>
      </c>
      <c r="D480" s="37" t="s">
        <v>17</v>
      </c>
      <c r="E480" s="74">
        <v>1657</v>
      </c>
      <c r="F480" s="74">
        <v>1664</v>
      </c>
      <c r="G480" s="41">
        <v>0</v>
      </c>
      <c r="H480" s="74">
        <v>0</v>
      </c>
      <c r="I480" s="49">
        <f t="shared" si="1386"/>
        <v>3500</v>
      </c>
      <c r="J480" s="41">
        <v>0</v>
      </c>
      <c r="K480" s="41">
        <v>0</v>
      </c>
      <c r="L480" s="49">
        <f t="shared" si="1387"/>
        <v>7</v>
      </c>
      <c r="M480" s="49">
        <f t="shared" si="1388"/>
        <v>3500</v>
      </c>
    </row>
    <row r="481" spans="1:13" s="42" customFormat="1" x14ac:dyDescent="0.25">
      <c r="A481" s="5">
        <v>43964</v>
      </c>
      <c r="B481" s="37" t="s">
        <v>115</v>
      </c>
      <c r="C481" s="37">
        <v>2500</v>
      </c>
      <c r="D481" s="37" t="s">
        <v>17</v>
      </c>
      <c r="E481" s="74">
        <v>301</v>
      </c>
      <c r="F481" s="74">
        <v>303</v>
      </c>
      <c r="G481" s="41">
        <v>306.60000000000002</v>
      </c>
      <c r="H481" s="74">
        <v>0</v>
      </c>
      <c r="I481" s="49">
        <f t="shared" ref="I481" si="1392">(IF(D481="SELL",E481-F481,IF(D481="BUY",F481-E481)))*C481</f>
        <v>5000</v>
      </c>
      <c r="J481" s="41">
        <f>C481*3.6</f>
        <v>9000</v>
      </c>
      <c r="K481" s="41">
        <v>0</v>
      </c>
      <c r="L481" s="49">
        <f t="shared" ref="L481" si="1393">(J481+I481+K481)/C481</f>
        <v>5.6</v>
      </c>
      <c r="M481" s="49">
        <f t="shared" ref="M481" si="1394">L481*C481</f>
        <v>14000</v>
      </c>
    </row>
    <row r="482" spans="1:13" s="42" customFormat="1" x14ac:dyDescent="0.25">
      <c r="A482" s="5">
        <v>43964</v>
      </c>
      <c r="B482" s="37" t="s">
        <v>172</v>
      </c>
      <c r="C482" s="37">
        <v>3200</v>
      </c>
      <c r="D482" s="37" t="s">
        <v>17</v>
      </c>
      <c r="E482" s="74">
        <v>187.3</v>
      </c>
      <c r="F482" s="74">
        <v>188.3</v>
      </c>
      <c r="G482" s="41">
        <v>190</v>
      </c>
      <c r="H482" s="74">
        <v>0</v>
      </c>
      <c r="I482" s="49">
        <f t="shared" ref="I482" si="1395">(IF(D482="SELL",E482-F482,IF(D482="BUY",F482-E482)))*C482</f>
        <v>3200</v>
      </c>
      <c r="J482" s="41">
        <f>C482*1.7</f>
        <v>5440</v>
      </c>
      <c r="K482" s="41">
        <v>0</v>
      </c>
      <c r="L482" s="49">
        <f t="shared" ref="L482" si="1396">(J482+I482+K482)/C482</f>
        <v>2.7</v>
      </c>
      <c r="M482" s="49">
        <f t="shared" ref="M482" si="1397">L482*C482</f>
        <v>8640</v>
      </c>
    </row>
    <row r="483" spans="1:13" s="42" customFormat="1" x14ac:dyDescent="0.25">
      <c r="A483" s="5">
        <v>43964</v>
      </c>
      <c r="B483" s="37" t="s">
        <v>122</v>
      </c>
      <c r="C483" s="37">
        <v>1200</v>
      </c>
      <c r="D483" s="37" t="s">
        <v>17</v>
      </c>
      <c r="E483" s="74">
        <v>696.5</v>
      </c>
      <c r="F483" s="74">
        <v>699.5</v>
      </c>
      <c r="G483" s="41">
        <v>0</v>
      </c>
      <c r="H483" s="74">
        <v>0</v>
      </c>
      <c r="I483" s="49">
        <f t="shared" ref="I483" si="1398">(IF(D483="SELL",E483-F483,IF(D483="BUY",F483-E483)))*C483</f>
        <v>3600</v>
      </c>
      <c r="J483" s="41">
        <v>0</v>
      </c>
      <c r="K483" s="41">
        <v>0</v>
      </c>
      <c r="L483" s="49">
        <f t="shared" ref="L483" si="1399">(J483+I483+K483)/C483</f>
        <v>3</v>
      </c>
      <c r="M483" s="49">
        <f t="shared" ref="M483" si="1400">L483*C483</f>
        <v>3600</v>
      </c>
    </row>
    <row r="484" spans="1:13" s="42" customFormat="1" x14ac:dyDescent="0.25">
      <c r="A484" s="5">
        <v>43964</v>
      </c>
      <c r="B484" s="37" t="s">
        <v>157</v>
      </c>
      <c r="C484" s="37">
        <v>1000</v>
      </c>
      <c r="D484" s="37" t="s">
        <v>17</v>
      </c>
      <c r="E484" s="74">
        <v>685</v>
      </c>
      <c r="F484" s="74">
        <v>678</v>
      </c>
      <c r="G484" s="41">
        <v>0</v>
      </c>
      <c r="H484" s="74">
        <v>0</v>
      </c>
      <c r="I484" s="49">
        <f t="shared" ref="I484" si="1401">(IF(D484="SELL",E484-F484,IF(D484="BUY",F484-E484)))*C484</f>
        <v>-7000</v>
      </c>
      <c r="J484" s="41">
        <v>0</v>
      </c>
      <c r="K484" s="41">
        <v>0</v>
      </c>
      <c r="L484" s="49">
        <f t="shared" ref="L484" si="1402">(J484+I484+K484)/C484</f>
        <v>-7</v>
      </c>
      <c r="M484" s="49">
        <f t="shared" ref="M484" si="1403">L484*C484</f>
        <v>-7000</v>
      </c>
    </row>
    <row r="485" spans="1:13" s="42" customFormat="1" x14ac:dyDescent="0.25">
      <c r="A485" s="5">
        <v>43963</v>
      </c>
      <c r="B485" s="37" t="s">
        <v>109</v>
      </c>
      <c r="C485" s="37">
        <v>400</v>
      </c>
      <c r="D485" s="37" t="s">
        <v>20</v>
      </c>
      <c r="E485" s="74">
        <v>1162</v>
      </c>
      <c r="F485" s="74">
        <v>1155</v>
      </c>
      <c r="G485" s="41">
        <v>1140</v>
      </c>
      <c r="H485" s="74">
        <v>0</v>
      </c>
      <c r="I485" s="49">
        <f t="shared" ref="I485" si="1404">(IF(D485="SELL",E485-F485,IF(D485="BUY",F485-E485)))*C485</f>
        <v>2800</v>
      </c>
      <c r="J485" s="41">
        <f>C485*15</f>
        <v>6000</v>
      </c>
      <c r="K485" s="41">
        <v>0</v>
      </c>
      <c r="L485" s="49">
        <f t="shared" ref="L485" si="1405">(J485+I485+K485)/C485</f>
        <v>22</v>
      </c>
      <c r="M485" s="49">
        <f t="shared" ref="M485" si="1406">L485*C485</f>
        <v>8800</v>
      </c>
    </row>
    <row r="486" spans="1:13" s="42" customFormat="1" x14ac:dyDescent="0.25">
      <c r="A486" s="5">
        <v>43963</v>
      </c>
      <c r="B486" s="37" t="s">
        <v>123</v>
      </c>
      <c r="C486" s="37">
        <v>1375</v>
      </c>
      <c r="D486" s="37" t="s">
        <v>20</v>
      </c>
      <c r="E486" s="74">
        <v>485</v>
      </c>
      <c r="F486" s="74">
        <v>482</v>
      </c>
      <c r="G486" s="41">
        <v>0</v>
      </c>
      <c r="H486" s="74">
        <v>0</v>
      </c>
      <c r="I486" s="49">
        <f t="shared" ref="I486" si="1407">(IF(D486="SELL",E486-F486,IF(D486="BUY",F486-E486)))*C486</f>
        <v>4125</v>
      </c>
      <c r="J486" s="41">
        <v>0</v>
      </c>
      <c r="K486" s="41">
        <v>0</v>
      </c>
      <c r="L486" s="49">
        <f t="shared" ref="L486" si="1408">(J486+I486+K486)/C486</f>
        <v>3</v>
      </c>
      <c r="M486" s="49">
        <f t="shared" ref="M486" si="1409">L486*C486</f>
        <v>4125</v>
      </c>
    </row>
    <row r="487" spans="1:13" s="42" customFormat="1" x14ac:dyDescent="0.25">
      <c r="A487" s="5">
        <v>43963</v>
      </c>
      <c r="B487" s="37" t="s">
        <v>94</v>
      </c>
      <c r="C487" s="37">
        <v>2300</v>
      </c>
      <c r="D487" s="37" t="s">
        <v>20</v>
      </c>
      <c r="E487" s="74">
        <v>344</v>
      </c>
      <c r="F487" s="74">
        <v>346</v>
      </c>
      <c r="G487" s="41">
        <v>0</v>
      </c>
      <c r="H487" s="74">
        <v>0</v>
      </c>
      <c r="I487" s="49">
        <f t="shared" ref="I487" si="1410">(IF(D487="SELL",E487-F487,IF(D487="BUY",F487-E487)))*C487</f>
        <v>-4600</v>
      </c>
      <c r="J487" s="41">
        <v>0</v>
      </c>
      <c r="K487" s="41">
        <v>0</v>
      </c>
      <c r="L487" s="49">
        <f t="shared" ref="L487" si="1411">(J487+I487+K487)/C487</f>
        <v>-2</v>
      </c>
      <c r="M487" s="49">
        <f t="shared" ref="M487" si="1412">L487*C487</f>
        <v>-4600</v>
      </c>
    </row>
    <row r="488" spans="1:13" s="42" customFormat="1" x14ac:dyDescent="0.25">
      <c r="A488" s="5">
        <v>43962</v>
      </c>
      <c r="B488" s="37" t="s">
        <v>588</v>
      </c>
      <c r="C488" s="37">
        <v>2700</v>
      </c>
      <c r="D488" s="37" t="s">
        <v>17</v>
      </c>
      <c r="E488" s="74">
        <v>357</v>
      </c>
      <c r="F488" s="74">
        <v>359</v>
      </c>
      <c r="G488" s="41">
        <v>362</v>
      </c>
      <c r="H488" s="74">
        <v>0</v>
      </c>
      <c r="I488" s="49">
        <f t="shared" ref="I488" si="1413">(IF(D488="SELL",E488-F488,IF(D488="BUY",F488-E488)))*C488</f>
        <v>5400</v>
      </c>
      <c r="J488" s="41">
        <f>C488*3</f>
        <v>8100</v>
      </c>
      <c r="K488" s="41">
        <v>0</v>
      </c>
      <c r="L488" s="49">
        <f t="shared" ref="L488" si="1414">(J488+I488+K488)/C488</f>
        <v>5</v>
      </c>
      <c r="M488" s="49">
        <f t="shared" ref="M488" si="1415">L488*C488</f>
        <v>13500</v>
      </c>
    </row>
    <row r="489" spans="1:13" s="42" customFormat="1" x14ac:dyDescent="0.25">
      <c r="A489" s="5">
        <v>43962</v>
      </c>
      <c r="B489" s="37" t="s">
        <v>157</v>
      </c>
      <c r="C489" s="37">
        <v>1000</v>
      </c>
      <c r="D489" s="37" t="s">
        <v>17</v>
      </c>
      <c r="E489" s="74">
        <v>669</v>
      </c>
      <c r="F489" s="74">
        <v>674</v>
      </c>
      <c r="G489" s="41">
        <v>0</v>
      </c>
      <c r="H489" s="74">
        <v>0</v>
      </c>
      <c r="I489" s="49">
        <f t="shared" ref="I489" si="1416">(IF(D489="SELL",E489-F489,IF(D489="BUY",F489-E489)))*C489</f>
        <v>5000</v>
      </c>
      <c r="J489" s="41">
        <v>0</v>
      </c>
      <c r="K489" s="41">
        <v>0</v>
      </c>
      <c r="L489" s="49">
        <f t="shared" ref="L489" si="1417">(J489+I489+K489)/C489</f>
        <v>5</v>
      </c>
      <c r="M489" s="49">
        <f t="shared" ref="M489" si="1418">L489*C489</f>
        <v>5000</v>
      </c>
    </row>
    <row r="490" spans="1:13" s="42" customFormat="1" x14ac:dyDescent="0.25">
      <c r="A490" s="5">
        <v>43962</v>
      </c>
      <c r="B490" s="37" t="s">
        <v>108</v>
      </c>
      <c r="C490" s="37">
        <v>1800</v>
      </c>
      <c r="D490" s="37" t="s">
        <v>17</v>
      </c>
      <c r="E490" s="74">
        <v>532</v>
      </c>
      <c r="F490" s="74">
        <v>534.5</v>
      </c>
      <c r="G490" s="41">
        <v>0</v>
      </c>
      <c r="H490" s="74">
        <v>0</v>
      </c>
      <c r="I490" s="49">
        <f t="shared" ref="I490:I493" si="1419">(IF(D490="SELL",E490-F490,IF(D490="BUY",F490-E490)))*C490</f>
        <v>4500</v>
      </c>
      <c r="J490" s="41">
        <f>C490*2.75</f>
        <v>4950</v>
      </c>
      <c r="K490" s="41">
        <v>0</v>
      </c>
      <c r="L490" s="49">
        <f t="shared" ref="L490:L493" si="1420">(J490+I490+K490)/C490</f>
        <v>5.25</v>
      </c>
      <c r="M490" s="49">
        <f t="shared" ref="M490:M493" si="1421">L490*C490</f>
        <v>9450</v>
      </c>
    </row>
    <row r="491" spans="1:13" s="42" customFormat="1" x14ac:dyDescent="0.25">
      <c r="A491" s="5">
        <v>43959</v>
      </c>
      <c r="B491" s="37" t="s">
        <v>94</v>
      </c>
      <c r="C491" s="37">
        <v>2300</v>
      </c>
      <c r="D491" s="37" t="s">
        <v>17</v>
      </c>
      <c r="E491" s="74">
        <v>355.5</v>
      </c>
      <c r="F491" s="74">
        <v>357.5</v>
      </c>
      <c r="G491" s="41">
        <v>359</v>
      </c>
      <c r="H491" s="74">
        <v>0</v>
      </c>
      <c r="I491" s="49">
        <f t="shared" si="1419"/>
        <v>4600</v>
      </c>
      <c r="J491" s="41">
        <f>C491*1.5</f>
        <v>3450</v>
      </c>
      <c r="K491" s="41">
        <v>0</v>
      </c>
      <c r="L491" s="49">
        <f t="shared" si="1420"/>
        <v>3.5</v>
      </c>
      <c r="M491" s="49">
        <f t="shared" si="1421"/>
        <v>8050</v>
      </c>
    </row>
    <row r="492" spans="1:13" s="42" customFormat="1" x14ac:dyDescent="0.25">
      <c r="A492" s="5">
        <v>43959</v>
      </c>
      <c r="B492" s="37" t="s">
        <v>424</v>
      </c>
      <c r="C492" s="37">
        <v>375</v>
      </c>
      <c r="D492" s="37" t="s">
        <v>17</v>
      </c>
      <c r="E492" s="74">
        <v>1390</v>
      </c>
      <c r="F492" s="74">
        <v>1400</v>
      </c>
      <c r="G492" s="41">
        <v>0</v>
      </c>
      <c r="H492" s="74">
        <v>0</v>
      </c>
      <c r="I492" s="49">
        <f t="shared" ref="I492" si="1422">(IF(D492="SELL",E492-F492,IF(D492="BUY",F492-E492)))*C492</f>
        <v>3750</v>
      </c>
      <c r="J492" s="41">
        <v>0</v>
      </c>
      <c r="K492" s="41">
        <v>0</v>
      </c>
      <c r="L492" s="49">
        <f t="shared" ref="L492" si="1423">(J492+I492+K492)/C492</f>
        <v>10</v>
      </c>
      <c r="M492" s="49">
        <f t="shared" ref="M492" si="1424">L492*C492</f>
        <v>3750</v>
      </c>
    </row>
    <row r="493" spans="1:13" s="42" customFormat="1" x14ac:dyDescent="0.25">
      <c r="A493" s="5">
        <v>43959</v>
      </c>
      <c r="B493" s="37" t="s">
        <v>118</v>
      </c>
      <c r="C493" s="37">
        <v>1150</v>
      </c>
      <c r="D493" s="37" t="s">
        <v>17</v>
      </c>
      <c r="E493" s="74">
        <v>600</v>
      </c>
      <c r="F493" s="74">
        <v>595</v>
      </c>
      <c r="G493" s="41">
        <v>0</v>
      </c>
      <c r="H493" s="74">
        <v>0</v>
      </c>
      <c r="I493" s="49">
        <f t="shared" si="1419"/>
        <v>-5750</v>
      </c>
      <c r="J493" s="41">
        <v>0</v>
      </c>
      <c r="K493" s="41">
        <v>0</v>
      </c>
      <c r="L493" s="49">
        <f t="shared" si="1420"/>
        <v>-5</v>
      </c>
      <c r="M493" s="49">
        <f t="shared" si="1421"/>
        <v>-5750</v>
      </c>
    </row>
    <row r="494" spans="1:13" s="42" customFormat="1" x14ac:dyDescent="0.25">
      <c r="A494" s="5">
        <v>43958</v>
      </c>
      <c r="B494" s="37" t="s">
        <v>179</v>
      </c>
      <c r="C494" s="37">
        <v>2000</v>
      </c>
      <c r="D494" s="37" t="s">
        <v>17</v>
      </c>
      <c r="E494" s="74">
        <v>170</v>
      </c>
      <c r="F494" s="74">
        <v>171.5</v>
      </c>
      <c r="G494" s="41">
        <v>174.25</v>
      </c>
      <c r="H494" s="74">
        <v>0</v>
      </c>
      <c r="I494" s="49">
        <f t="shared" ref="I494" si="1425">(IF(D494="SELL",E494-F494,IF(D494="BUY",F494-E494)))*C494</f>
        <v>3000</v>
      </c>
      <c r="J494" s="41">
        <f>C494*2.75</f>
        <v>5500</v>
      </c>
      <c r="K494" s="41">
        <v>0</v>
      </c>
      <c r="L494" s="49">
        <f t="shared" ref="L494" si="1426">(J494+I494+K494)/C494</f>
        <v>4.25</v>
      </c>
      <c r="M494" s="49">
        <f t="shared" ref="M494" si="1427">L494*C494</f>
        <v>8500</v>
      </c>
    </row>
    <row r="495" spans="1:13" s="42" customFormat="1" x14ac:dyDescent="0.25">
      <c r="A495" s="5">
        <v>43958</v>
      </c>
      <c r="B495" s="37" t="s">
        <v>94</v>
      </c>
      <c r="C495" s="37">
        <v>2300</v>
      </c>
      <c r="D495" s="37" t="s">
        <v>17</v>
      </c>
      <c r="E495" s="74">
        <v>358</v>
      </c>
      <c r="F495" s="74">
        <v>360</v>
      </c>
      <c r="G495" s="41">
        <v>0</v>
      </c>
      <c r="H495" s="74">
        <v>0</v>
      </c>
      <c r="I495" s="49">
        <f t="shared" ref="I495" si="1428">(IF(D495="SELL",E495-F495,IF(D495="BUY",F495-E495)))*C495</f>
        <v>4600</v>
      </c>
      <c r="J495" s="41">
        <v>0</v>
      </c>
      <c r="K495" s="41">
        <v>0</v>
      </c>
      <c r="L495" s="49">
        <f t="shared" ref="L495" si="1429">(J495+I495+K495)/C495</f>
        <v>2</v>
      </c>
      <c r="M495" s="49">
        <f t="shared" ref="M495" si="1430">L495*C495</f>
        <v>4600</v>
      </c>
    </row>
    <row r="496" spans="1:13" s="42" customFormat="1" x14ac:dyDescent="0.25">
      <c r="A496" s="5">
        <v>43958</v>
      </c>
      <c r="B496" s="37" t="s">
        <v>16</v>
      </c>
      <c r="C496" s="37">
        <v>500</v>
      </c>
      <c r="D496" s="37" t="s">
        <v>17</v>
      </c>
      <c r="E496" s="74">
        <v>1475</v>
      </c>
      <c r="F496" s="74">
        <v>1483</v>
      </c>
      <c r="G496" s="41">
        <v>1500</v>
      </c>
      <c r="H496" s="74">
        <v>1514</v>
      </c>
      <c r="I496" s="49">
        <f t="shared" ref="I496" si="1431">(IF(D496="SELL",E496-F496,IF(D496="BUY",F496-E496)))*C496</f>
        <v>4000</v>
      </c>
      <c r="J496" s="41">
        <f>C496*17</f>
        <v>8500</v>
      </c>
      <c r="K496" s="41">
        <f>C496*14</f>
        <v>7000</v>
      </c>
      <c r="L496" s="49">
        <f t="shared" ref="L496" si="1432">(J496+I496+K496)/C496</f>
        <v>39</v>
      </c>
      <c r="M496" s="49">
        <f t="shared" ref="M496" si="1433">L496*C496</f>
        <v>19500</v>
      </c>
    </row>
    <row r="497" spans="1:13" s="42" customFormat="1" x14ac:dyDescent="0.25">
      <c r="A497" s="5">
        <v>43958</v>
      </c>
      <c r="B497" s="37" t="s">
        <v>406</v>
      </c>
      <c r="C497" s="37">
        <v>300</v>
      </c>
      <c r="D497" s="37" t="s">
        <v>17</v>
      </c>
      <c r="E497" s="74">
        <v>1981</v>
      </c>
      <c r="F497" s="74">
        <v>1992</v>
      </c>
      <c r="G497" s="41">
        <v>0</v>
      </c>
      <c r="H497" s="74">
        <v>0</v>
      </c>
      <c r="I497" s="49">
        <f t="shared" ref="I497" si="1434">(IF(D497="SELL",E497-F497,IF(D497="BUY",F497-E497)))*C497</f>
        <v>3300</v>
      </c>
      <c r="J497" s="41">
        <v>0</v>
      </c>
      <c r="K497" s="41">
        <v>0</v>
      </c>
      <c r="L497" s="49">
        <f t="shared" ref="L497" si="1435">(J497+I497+K497)/C497</f>
        <v>11</v>
      </c>
      <c r="M497" s="49">
        <f t="shared" ref="M497" si="1436">L497*C497</f>
        <v>3300</v>
      </c>
    </row>
    <row r="498" spans="1:13" s="42" customFormat="1" x14ac:dyDescent="0.25">
      <c r="A498" s="5">
        <v>43957</v>
      </c>
      <c r="B498" s="37" t="s">
        <v>16</v>
      </c>
      <c r="C498" s="37">
        <v>500</v>
      </c>
      <c r="D498" s="37" t="s">
        <v>17</v>
      </c>
      <c r="E498" s="74">
        <v>1480</v>
      </c>
      <c r="F498" s="74">
        <v>1487</v>
      </c>
      <c r="G498" s="41">
        <v>0</v>
      </c>
      <c r="H498" s="74">
        <v>0</v>
      </c>
      <c r="I498" s="49">
        <f t="shared" ref="I498" si="1437">(IF(D498="SELL",E498-F498,IF(D498="BUY",F498-E498)))*C498</f>
        <v>3500</v>
      </c>
      <c r="J498" s="41">
        <v>0</v>
      </c>
      <c r="K498" s="41">
        <v>0</v>
      </c>
      <c r="L498" s="49">
        <f t="shared" ref="L498" si="1438">(J498+I498+K498)/C498</f>
        <v>7</v>
      </c>
      <c r="M498" s="49">
        <f t="shared" ref="M498" si="1439">L498*C498</f>
        <v>3500</v>
      </c>
    </row>
    <row r="499" spans="1:13" s="42" customFormat="1" x14ac:dyDescent="0.25">
      <c r="A499" s="5">
        <v>43957</v>
      </c>
      <c r="B499" s="37" t="s">
        <v>44</v>
      </c>
      <c r="C499" s="37">
        <v>3500</v>
      </c>
      <c r="D499" s="37" t="s">
        <v>17</v>
      </c>
      <c r="E499" s="74">
        <v>118</v>
      </c>
      <c r="F499" s="74">
        <v>119</v>
      </c>
      <c r="G499" s="41">
        <v>121</v>
      </c>
      <c r="H499" s="74">
        <v>0</v>
      </c>
      <c r="I499" s="49">
        <f t="shared" ref="I499" si="1440">(IF(D499="SELL",E499-F499,IF(D499="BUY",F499-E499)))*C499</f>
        <v>3500</v>
      </c>
      <c r="J499" s="41">
        <f>C499*2</f>
        <v>7000</v>
      </c>
      <c r="K499" s="41">
        <v>0</v>
      </c>
      <c r="L499" s="49">
        <f t="shared" ref="L499" si="1441">(J499+I499+K499)/C499</f>
        <v>3</v>
      </c>
      <c r="M499" s="49">
        <f t="shared" ref="M499" si="1442">L499*C499</f>
        <v>10500</v>
      </c>
    </row>
    <row r="500" spans="1:13" s="42" customFormat="1" x14ac:dyDescent="0.25">
      <c r="A500" s="5">
        <v>43957</v>
      </c>
      <c r="B500" s="37" t="s">
        <v>146</v>
      </c>
      <c r="C500" s="37">
        <v>1851</v>
      </c>
      <c r="D500" s="37" t="s">
        <v>17</v>
      </c>
      <c r="E500" s="74">
        <v>541</v>
      </c>
      <c r="F500" s="74">
        <v>543.5</v>
      </c>
      <c r="G500" s="41">
        <v>0</v>
      </c>
      <c r="H500" s="74">
        <v>0</v>
      </c>
      <c r="I500" s="49">
        <f t="shared" ref="I500" si="1443">(IF(D500="SELL",E500-F500,IF(D500="BUY",F500-E500)))*C500</f>
        <v>4627.5</v>
      </c>
      <c r="J500" s="41">
        <v>0</v>
      </c>
      <c r="K500" s="41">
        <v>0</v>
      </c>
      <c r="L500" s="49">
        <f t="shared" ref="L500" si="1444">(J500+I500+K500)/C500</f>
        <v>2.5</v>
      </c>
      <c r="M500" s="49">
        <f t="shared" ref="M500" si="1445">L500*C500</f>
        <v>4627.5</v>
      </c>
    </row>
    <row r="501" spans="1:13" s="42" customFormat="1" x14ac:dyDescent="0.25">
      <c r="A501" s="5">
        <v>43956</v>
      </c>
      <c r="B501" s="37" t="s">
        <v>146</v>
      </c>
      <c r="C501" s="37">
        <v>1851</v>
      </c>
      <c r="D501" s="37" t="s">
        <v>17</v>
      </c>
      <c r="E501" s="74">
        <v>546</v>
      </c>
      <c r="F501" s="74">
        <v>547.79999999999995</v>
      </c>
      <c r="G501" s="41">
        <v>0</v>
      </c>
      <c r="H501" s="74">
        <v>0</v>
      </c>
      <c r="I501" s="49">
        <f t="shared" ref="I501" si="1446">(IF(D501="SELL",E501-F501,IF(D501="BUY",F501-E501)))*C501</f>
        <v>3331.7999999999156</v>
      </c>
      <c r="J501" s="41">
        <v>0</v>
      </c>
      <c r="K501" s="41">
        <v>0</v>
      </c>
      <c r="L501" s="49">
        <f t="shared" ref="L501" si="1447">(J501+I501+K501)/C501</f>
        <v>1.7999999999999543</v>
      </c>
      <c r="M501" s="49">
        <f t="shared" ref="M501" si="1448">L501*C501</f>
        <v>3331.7999999999156</v>
      </c>
    </row>
    <row r="502" spans="1:13" s="42" customFormat="1" x14ac:dyDescent="0.25">
      <c r="A502" s="5">
        <v>43956</v>
      </c>
      <c r="B502" s="37" t="s">
        <v>136</v>
      </c>
      <c r="C502" s="37">
        <v>1800</v>
      </c>
      <c r="D502" s="37" t="s">
        <v>17</v>
      </c>
      <c r="E502" s="74">
        <v>360</v>
      </c>
      <c r="F502" s="74">
        <v>362</v>
      </c>
      <c r="G502" s="41">
        <v>0</v>
      </c>
      <c r="H502" s="74">
        <v>0</v>
      </c>
      <c r="I502" s="49">
        <f t="shared" ref="I502" si="1449">(IF(D502="SELL",E502-F502,IF(D502="BUY",F502-E502)))*C502</f>
        <v>3600</v>
      </c>
      <c r="J502" s="41">
        <v>0</v>
      </c>
      <c r="K502" s="41">
        <v>0</v>
      </c>
      <c r="L502" s="49">
        <f t="shared" ref="L502" si="1450">(J502+I502+K502)/C502</f>
        <v>2</v>
      </c>
      <c r="M502" s="49">
        <f t="shared" ref="M502" si="1451">L502*C502</f>
        <v>3600</v>
      </c>
    </row>
    <row r="503" spans="1:13" s="42" customFormat="1" x14ac:dyDescent="0.25">
      <c r="A503" s="5">
        <v>43956</v>
      </c>
      <c r="B503" s="37" t="s">
        <v>16</v>
      </c>
      <c r="C503" s="37">
        <v>500</v>
      </c>
      <c r="D503" s="37" t="s">
        <v>17</v>
      </c>
      <c r="E503" s="74">
        <v>1470</v>
      </c>
      <c r="F503" s="74">
        <v>1477.45</v>
      </c>
      <c r="G503" s="41">
        <v>0</v>
      </c>
      <c r="H503" s="74">
        <v>0</v>
      </c>
      <c r="I503" s="49">
        <f t="shared" ref="I503" si="1452">(IF(D503="SELL",E503-F503,IF(D503="BUY",F503-E503)))*C503</f>
        <v>3725.0000000000227</v>
      </c>
      <c r="J503" s="41">
        <v>0</v>
      </c>
      <c r="K503" s="41">
        <v>0</v>
      </c>
      <c r="L503" s="49">
        <f t="shared" ref="L503" si="1453">(J503+I503+K503)/C503</f>
        <v>7.4500000000000455</v>
      </c>
      <c r="M503" s="49">
        <f t="shared" ref="M503" si="1454">L503*C503</f>
        <v>3725.0000000000227</v>
      </c>
    </row>
    <row r="504" spans="1:13" s="42" customFormat="1" x14ac:dyDescent="0.25">
      <c r="A504" s="5">
        <v>43955</v>
      </c>
      <c r="B504" s="37" t="s">
        <v>87</v>
      </c>
      <c r="C504" s="37">
        <v>2100</v>
      </c>
      <c r="D504" s="37" t="s">
        <v>17</v>
      </c>
      <c r="E504" s="74">
        <v>213</v>
      </c>
      <c r="F504" s="74">
        <v>214.9</v>
      </c>
      <c r="G504" s="41">
        <v>0</v>
      </c>
      <c r="H504" s="74">
        <v>0</v>
      </c>
      <c r="I504" s="49">
        <f t="shared" ref="I504" si="1455">(IF(D504="SELL",E504-F504,IF(D504="BUY",F504-E504)))*C504</f>
        <v>3990.0000000000118</v>
      </c>
      <c r="J504" s="41">
        <v>0</v>
      </c>
      <c r="K504" s="41">
        <v>0</v>
      </c>
      <c r="L504" s="49">
        <f t="shared" ref="L504" si="1456">(J504+I504+K504)/C504</f>
        <v>1.9000000000000057</v>
      </c>
      <c r="M504" s="49">
        <f t="shared" ref="M504" si="1457">L504*C504</f>
        <v>3990.0000000000118</v>
      </c>
    </row>
    <row r="505" spans="1:13" s="42" customFormat="1" x14ac:dyDescent="0.25">
      <c r="A505" s="5">
        <v>43955</v>
      </c>
      <c r="B505" s="37" t="s">
        <v>269</v>
      </c>
      <c r="C505" s="37">
        <v>600</v>
      </c>
      <c r="D505" s="37" t="s">
        <v>17</v>
      </c>
      <c r="E505" s="74">
        <v>956</v>
      </c>
      <c r="F505" s="74">
        <v>964</v>
      </c>
      <c r="G505" s="41">
        <v>970</v>
      </c>
      <c r="H505" s="74">
        <v>0</v>
      </c>
      <c r="I505" s="49">
        <f t="shared" ref="I505" si="1458">(IF(D505="SELL",E505-F505,IF(D505="BUY",F505-E505)))*C505</f>
        <v>4800</v>
      </c>
      <c r="J505" s="41">
        <f>C505*6</f>
        <v>3600</v>
      </c>
      <c r="K505" s="41">
        <v>0</v>
      </c>
      <c r="L505" s="49">
        <f t="shared" ref="L505" si="1459">(J505+I505+K505)/C505</f>
        <v>14</v>
      </c>
      <c r="M505" s="49">
        <f t="shared" ref="M505" si="1460">L505*C505</f>
        <v>8400</v>
      </c>
    </row>
    <row r="506" spans="1:13" s="42" customFormat="1" x14ac:dyDescent="0.25">
      <c r="A506" s="5">
        <v>43955</v>
      </c>
      <c r="B506" s="37" t="s">
        <v>541</v>
      </c>
      <c r="C506" s="37">
        <v>750</v>
      </c>
      <c r="D506" s="37" t="s">
        <v>20</v>
      </c>
      <c r="E506" s="74">
        <v>784</v>
      </c>
      <c r="F506" s="74">
        <v>781</v>
      </c>
      <c r="G506" s="41">
        <v>773.15</v>
      </c>
      <c r="H506" s="74">
        <v>0</v>
      </c>
      <c r="I506" s="49">
        <f t="shared" ref="I506" si="1461">(IF(D506="SELL",E506-F506,IF(D506="BUY",F506-E506)))*C506</f>
        <v>2250</v>
      </c>
      <c r="J506" s="41">
        <f>C506*7.85</f>
        <v>5887.5</v>
      </c>
      <c r="K506" s="41">
        <v>0</v>
      </c>
      <c r="L506" s="49">
        <f t="shared" ref="L506" si="1462">(J506+I506+K506)/C506</f>
        <v>10.85</v>
      </c>
      <c r="M506" s="49">
        <f t="shared" ref="M506" si="1463">L506*C506</f>
        <v>8137.5</v>
      </c>
    </row>
    <row r="507" spans="1:13" s="42" customFormat="1" x14ac:dyDescent="0.25">
      <c r="A507" s="5">
        <v>43951</v>
      </c>
      <c r="B507" s="37" t="s">
        <v>16</v>
      </c>
      <c r="C507" s="37">
        <v>500</v>
      </c>
      <c r="D507" s="37" t="s">
        <v>17</v>
      </c>
      <c r="E507" s="74">
        <v>1460</v>
      </c>
      <c r="F507" s="74">
        <v>1468</v>
      </c>
      <c r="G507" s="41">
        <v>1480</v>
      </c>
      <c r="H507" s="74">
        <v>0</v>
      </c>
      <c r="I507" s="49">
        <f t="shared" ref="I507" si="1464">(IF(D507="SELL",E507-F507,IF(D507="BUY",F507-E507)))*C507</f>
        <v>4000</v>
      </c>
      <c r="J507" s="41">
        <f>C507*12</f>
        <v>6000</v>
      </c>
      <c r="K507" s="41">
        <v>0</v>
      </c>
      <c r="L507" s="49">
        <f t="shared" ref="L507" si="1465">(J507+I507+K507)/C507</f>
        <v>20</v>
      </c>
      <c r="M507" s="49">
        <f t="shared" ref="M507" si="1466">L507*C507</f>
        <v>10000</v>
      </c>
    </row>
    <row r="508" spans="1:13" s="42" customFormat="1" x14ac:dyDescent="0.25">
      <c r="A508" s="5">
        <v>43951</v>
      </c>
      <c r="B508" s="37" t="s">
        <v>19</v>
      </c>
      <c r="C508" s="37">
        <v>3300</v>
      </c>
      <c r="D508" s="37" t="s">
        <v>17</v>
      </c>
      <c r="E508" s="74">
        <v>146</v>
      </c>
      <c r="F508" s="74">
        <v>147</v>
      </c>
      <c r="G508" s="41">
        <v>149</v>
      </c>
      <c r="H508" s="74">
        <v>151.69999999999999</v>
      </c>
      <c r="I508" s="49">
        <f t="shared" ref="I508" si="1467">(IF(D508="SELL",E508-F508,IF(D508="BUY",F508-E508)))*C508</f>
        <v>3300</v>
      </c>
      <c r="J508" s="41">
        <f>C508*2</f>
        <v>6600</v>
      </c>
      <c r="K508" s="41">
        <f>C508*2.7</f>
        <v>8910</v>
      </c>
      <c r="L508" s="49">
        <f t="shared" ref="L508" si="1468">(J508+I508+K508)/C508</f>
        <v>5.7</v>
      </c>
      <c r="M508" s="49">
        <f t="shared" ref="M508" si="1469">L508*C508</f>
        <v>18810</v>
      </c>
    </row>
    <row r="509" spans="1:13" s="42" customFormat="1" x14ac:dyDescent="0.25">
      <c r="A509" s="5">
        <v>43951</v>
      </c>
      <c r="B509" s="37" t="s">
        <v>188</v>
      </c>
      <c r="C509" s="37">
        <v>250</v>
      </c>
      <c r="D509" s="37" t="s">
        <v>17</v>
      </c>
      <c r="E509" s="74">
        <v>4010</v>
      </c>
      <c r="F509" s="74">
        <v>4025</v>
      </c>
      <c r="G509" s="41">
        <v>0</v>
      </c>
      <c r="H509" s="74">
        <v>0</v>
      </c>
      <c r="I509" s="49">
        <f t="shared" ref="I509" si="1470">(IF(D509="SELL",E509-F509,IF(D509="BUY",F509-E509)))*C509</f>
        <v>3750</v>
      </c>
      <c r="J509" s="41">
        <v>0</v>
      </c>
      <c r="K509" s="41">
        <v>0</v>
      </c>
      <c r="L509" s="49">
        <f t="shared" ref="L509" si="1471">(J509+I509+K509)/C509</f>
        <v>15</v>
      </c>
      <c r="M509" s="49">
        <f t="shared" ref="M509" si="1472">L509*C509</f>
        <v>3750</v>
      </c>
    </row>
    <row r="510" spans="1:13" s="42" customFormat="1" x14ac:dyDescent="0.25">
      <c r="A510" s="5">
        <v>43950</v>
      </c>
      <c r="B510" s="37" t="s">
        <v>157</v>
      </c>
      <c r="C510" s="37">
        <v>1000</v>
      </c>
      <c r="D510" s="37" t="s">
        <v>17</v>
      </c>
      <c r="E510" s="74">
        <v>627</v>
      </c>
      <c r="F510" s="74">
        <v>631</v>
      </c>
      <c r="G510" s="41">
        <v>0</v>
      </c>
      <c r="H510" s="74">
        <v>0</v>
      </c>
      <c r="I510" s="49">
        <f t="shared" ref="I510" si="1473">(IF(D510="SELL",E510-F510,IF(D510="BUY",F510-E510)))*C510</f>
        <v>4000</v>
      </c>
      <c r="J510" s="41">
        <v>0</v>
      </c>
      <c r="K510" s="41">
        <v>0</v>
      </c>
      <c r="L510" s="49">
        <f t="shared" ref="L510" si="1474">(J510+I510+K510)/C510</f>
        <v>4</v>
      </c>
      <c r="M510" s="49">
        <f t="shared" ref="M510" si="1475">L510*C510</f>
        <v>4000</v>
      </c>
    </row>
    <row r="511" spans="1:13" s="42" customFormat="1" x14ac:dyDescent="0.25">
      <c r="A511" s="5">
        <v>43950</v>
      </c>
      <c r="B511" s="37" t="s">
        <v>123</v>
      </c>
      <c r="C511" s="37">
        <v>1375</v>
      </c>
      <c r="D511" s="37" t="s">
        <v>17</v>
      </c>
      <c r="E511" s="74">
        <v>479</v>
      </c>
      <c r="F511" s="74">
        <v>476</v>
      </c>
      <c r="G511" s="41">
        <v>0</v>
      </c>
      <c r="H511" s="74">
        <v>0</v>
      </c>
      <c r="I511" s="49">
        <f t="shared" ref="I511" si="1476">(IF(D511="SELL",E511-F511,IF(D511="BUY",F511-E511)))*C511</f>
        <v>-4125</v>
      </c>
      <c r="J511" s="41">
        <v>0</v>
      </c>
      <c r="K511" s="41">
        <v>0</v>
      </c>
      <c r="L511" s="49">
        <f t="shared" ref="L511" si="1477">(J511+I511+K511)/C511</f>
        <v>-3</v>
      </c>
      <c r="M511" s="49">
        <f t="shared" ref="M511" si="1478">L511*C511</f>
        <v>-4125</v>
      </c>
    </row>
    <row r="512" spans="1:13" s="42" customFormat="1" x14ac:dyDescent="0.25">
      <c r="A512" s="5">
        <v>43950</v>
      </c>
      <c r="B512" s="37" t="s">
        <v>135</v>
      </c>
      <c r="C512" s="37">
        <v>3500</v>
      </c>
      <c r="D512" s="37" t="s">
        <v>17</v>
      </c>
      <c r="E512" s="74">
        <v>79</v>
      </c>
      <c r="F512" s="74">
        <v>79.900000000000006</v>
      </c>
      <c r="G512" s="41">
        <v>0</v>
      </c>
      <c r="H512" s="74">
        <v>0</v>
      </c>
      <c r="I512" s="49">
        <f t="shared" ref="I512" si="1479">(IF(D512="SELL",E512-F512,IF(D512="BUY",F512-E512)))*C512</f>
        <v>3150.00000000002</v>
      </c>
      <c r="J512" s="41">
        <v>0</v>
      </c>
      <c r="K512" s="41">
        <v>0</v>
      </c>
      <c r="L512" s="49">
        <f t="shared" ref="L512" si="1480">(J512+I512+K512)/C512</f>
        <v>0.90000000000000568</v>
      </c>
      <c r="M512" s="49">
        <f t="shared" ref="M512" si="1481">L512*C512</f>
        <v>3150.00000000002</v>
      </c>
    </row>
    <row r="513" spans="1:13" s="42" customFormat="1" x14ac:dyDescent="0.25">
      <c r="A513" s="5">
        <v>43949</v>
      </c>
      <c r="B513" s="37" t="s">
        <v>161</v>
      </c>
      <c r="C513" s="37">
        <v>4000</v>
      </c>
      <c r="D513" s="37" t="s">
        <v>17</v>
      </c>
      <c r="E513" s="74">
        <v>138</v>
      </c>
      <c r="F513" s="74">
        <v>138.80000000000001</v>
      </c>
      <c r="G513" s="41">
        <v>140</v>
      </c>
      <c r="H513" s="74">
        <v>141.9</v>
      </c>
      <c r="I513" s="49">
        <f t="shared" ref="I513" si="1482">(IF(D513="SELL",E513-F513,IF(D513="BUY",F513-E513)))*C513</f>
        <v>3200.0000000000455</v>
      </c>
      <c r="J513" s="41">
        <f>C513*1.2</f>
        <v>4800</v>
      </c>
      <c r="K513" s="41">
        <f>C513*1.9</f>
        <v>7600</v>
      </c>
      <c r="L513" s="49">
        <f t="shared" ref="L513" si="1483">(J513+I513+K513)/C513</f>
        <v>3.9000000000000115</v>
      </c>
      <c r="M513" s="49">
        <f t="shared" ref="M513" si="1484">L513*C513</f>
        <v>15600.000000000045</v>
      </c>
    </row>
    <row r="514" spans="1:13" s="42" customFormat="1" x14ac:dyDescent="0.25">
      <c r="A514" s="5">
        <v>43949</v>
      </c>
      <c r="B514" s="37" t="s">
        <v>44</v>
      </c>
      <c r="C514" s="37">
        <v>3500</v>
      </c>
      <c r="D514" s="37" t="s">
        <v>20</v>
      </c>
      <c r="E514" s="74">
        <v>107.5</v>
      </c>
      <c r="F514" s="74">
        <v>106.5</v>
      </c>
      <c r="G514" s="41">
        <v>0</v>
      </c>
      <c r="H514" s="74">
        <v>0</v>
      </c>
      <c r="I514" s="49">
        <f t="shared" ref="I514" si="1485">(IF(D514="SELL",E514-F514,IF(D514="BUY",F514-E514)))*C514</f>
        <v>3500</v>
      </c>
      <c r="J514" s="41">
        <v>0</v>
      </c>
      <c r="K514" s="41">
        <v>0</v>
      </c>
      <c r="L514" s="49">
        <f t="shared" ref="L514" si="1486">(J514+I514+K514)/C514</f>
        <v>1</v>
      </c>
      <c r="M514" s="49">
        <f t="shared" ref="M514" si="1487">L514*C514</f>
        <v>3500</v>
      </c>
    </row>
    <row r="515" spans="1:13" s="42" customFormat="1" x14ac:dyDescent="0.25">
      <c r="A515" s="5">
        <v>43949</v>
      </c>
      <c r="B515" s="37" t="s">
        <v>111</v>
      </c>
      <c r="C515" s="37">
        <v>1250</v>
      </c>
      <c r="D515" s="37" t="s">
        <v>20</v>
      </c>
      <c r="E515" s="74">
        <v>479.8</v>
      </c>
      <c r="F515" s="74">
        <v>477</v>
      </c>
      <c r="G515" s="41">
        <v>472</v>
      </c>
      <c r="H515" s="74">
        <v>0</v>
      </c>
      <c r="I515" s="49">
        <f t="shared" ref="I515" si="1488">(IF(D515="SELL",E515-F515,IF(D515="BUY",F515-E515)))*C515</f>
        <v>3500.0000000000141</v>
      </c>
      <c r="J515" s="41">
        <v>0</v>
      </c>
      <c r="K515" s="41">
        <v>0</v>
      </c>
      <c r="L515" s="49">
        <f t="shared" ref="L515" si="1489">(J515+I515+K515)/C515</f>
        <v>2.8000000000000114</v>
      </c>
      <c r="M515" s="49">
        <f t="shared" ref="M515" si="1490">L515*C515</f>
        <v>3500.0000000000141</v>
      </c>
    </row>
    <row r="516" spans="1:13" s="42" customFormat="1" x14ac:dyDescent="0.25">
      <c r="A516" s="5">
        <v>43948</v>
      </c>
      <c r="B516" s="37" t="s">
        <v>80</v>
      </c>
      <c r="C516" s="37">
        <v>750</v>
      </c>
      <c r="D516" s="37" t="s">
        <v>17</v>
      </c>
      <c r="E516" s="74">
        <v>932</v>
      </c>
      <c r="F516" s="74">
        <v>936</v>
      </c>
      <c r="G516" s="41">
        <v>0</v>
      </c>
      <c r="H516" s="74">
        <v>0</v>
      </c>
      <c r="I516" s="49">
        <f t="shared" ref="I516" si="1491">(IF(D516="SELL",E516-F516,IF(D516="BUY",F516-E516)))*C516</f>
        <v>3000</v>
      </c>
      <c r="J516" s="41">
        <v>0</v>
      </c>
      <c r="K516" s="41">
        <v>0</v>
      </c>
      <c r="L516" s="49">
        <f t="shared" ref="L516" si="1492">(J516+I516+K516)/C516</f>
        <v>4</v>
      </c>
      <c r="M516" s="49">
        <f t="shared" ref="M516" si="1493">L516*C516</f>
        <v>3000</v>
      </c>
    </row>
    <row r="517" spans="1:13" s="42" customFormat="1" x14ac:dyDescent="0.25">
      <c r="A517" s="5">
        <v>43948</v>
      </c>
      <c r="B517" s="37" t="s">
        <v>541</v>
      </c>
      <c r="C517" s="37">
        <v>750</v>
      </c>
      <c r="D517" s="37" t="s">
        <v>17</v>
      </c>
      <c r="E517" s="74">
        <v>835.5</v>
      </c>
      <c r="F517" s="74">
        <v>838</v>
      </c>
      <c r="G517" s="41">
        <v>842</v>
      </c>
      <c r="H517" s="74">
        <v>845</v>
      </c>
      <c r="I517" s="49">
        <f t="shared" ref="I517" si="1494">(IF(D517="SELL",E517-F517,IF(D517="BUY",F517-E517)))*C517</f>
        <v>1875</v>
      </c>
      <c r="J517" s="41">
        <f>C517*4</f>
        <v>3000</v>
      </c>
      <c r="K517" s="41">
        <f>C517*3</f>
        <v>2250</v>
      </c>
      <c r="L517" s="49">
        <f t="shared" ref="L517" si="1495">(J517+I517+K517)/C517</f>
        <v>9.5</v>
      </c>
      <c r="M517" s="49">
        <f t="shared" ref="M517" si="1496">L517*C517</f>
        <v>7125</v>
      </c>
    </row>
    <row r="518" spans="1:13" s="42" customFormat="1" x14ac:dyDescent="0.25">
      <c r="A518" s="5">
        <v>43948</v>
      </c>
      <c r="B518" s="37" t="s">
        <v>69</v>
      </c>
      <c r="C518" s="37">
        <v>3000</v>
      </c>
      <c r="D518" s="37" t="s">
        <v>17</v>
      </c>
      <c r="E518" s="74">
        <v>223</v>
      </c>
      <c r="F518" s="74">
        <v>224</v>
      </c>
      <c r="G518" s="41">
        <v>225.55</v>
      </c>
      <c r="H518" s="74">
        <v>0</v>
      </c>
      <c r="I518" s="49">
        <f t="shared" ref="I518" si="1497">(IF(D518="SELL",E518-F518,IF(D518="BUY",F518-E518)))*C518</f>
        <v>3000</v>
      </c>
      <c r="J518" s="41">
        <f>C518*1.55</f>
        <v>4650</v>
      </c>
      <c r="K518" s="41">
        <v>0</v>
      </c>
      <c r="L518" s="49">
        <f t="shared" ref="L518" si="1498">(J518+I518+K518)/C518</f>
        <v>2.5499999999999998</v>
      </c>
      <c r="M518" s="49">
        <f t="shared" ref="M518" si="1499">L518*C518</f>
        <v>7649.9999999999991</v>
      </c>
    </row>
    <row r="519" spans="1:13" s="42" customFormat="1" x14ac:dyDescent="0.25">
      <c r="A519" s="5">
        <v>43945</v>
      </c>
      <c r="B519" s="37" t="s">
        <v>179</v>
      </c>
      <c r="C519" s="37">
        <v>2000</v>
      </c>
      <c r="D519" s="37" t="s">
        <v>20</v>
      </c>
      <c r="E519" s="74">
        <v>157.5</v>
      </c>
      <c r="F519" s="74">
        <v>156</v>
      </c>
      <c r="G519" s="41">
        <v>153</v>
      </c>
      <c r="H519" s="74">
        <v>150</v>
      </c>
      <c r="I519" s="49">
        <f t="shared" ref="I519" si="1500">(IF(D519="SELL",E519-F519,IF(D519="BUY",F519-E519)))*C519</f>
        <v>3000</v>
      </c>
      <c r="J519" s="41">
        <f>C519*3</f>
        <v>6000</v>
      </c>
      <c r="K519" s="41">
        <f>C519*3</f>
        <v>6000</v>
      </c>
      <c r="L519" s="49">
        <f t="shared" ref="L519" si="1501">(J519+I519+K519)/C519</f>
        <v>7.5</v>
      </c>
      <c r="M519" s="49">
        <f t="shared" ref="M519" si="1502">L519*C519</f>
        <v>15000</v>
      </c>
    </row>
    <row r="520" spans="1:13" s="42" customFormat="1" x14ac:dyDescent="0.25">
      <c r="A520" s="5">
        <v>43945</v>
      </c>
      <c r="B520" s="37" t="s">
        <v>19</v>
      </c>
      <c r="C520" s="37">
        <v>3300</v>
      </c>
      <c r="D520" s="37" t="s">
        <v>20</v>
      </c>
      <c r="E520" s="74">
        <v>131</v>
      </c>
      <c r="F520" s="74">
        <v>129</v>
      </c>
      <c r="G520" s="41">
        <v>0</v>
      </c>
      <c r="H520" s="74">
        <v>0</v>
      </c>
      <c r="I520" s="49">
        <f t="shared" ref="I520" si="1503">(IF(D520="SELL",E520-F520,IF(D520="BUY",F520-E520)))*C520</f>
        <v>6600</v>
      </c>
      <c r="J520" s="41">
        <v>0</v>
      </c>
      <c r="K520" s="41">
        <v>0</v>
      </c>
      <c r="L520" s="49">
        <f t="shared" ref="L520" si="1504">(J520+I520+K520)/C520</f>
        <v>2</v>
      </c>
      <c r="M520" s="49">
        <f t="shared" ref="M520" si="1505">L520*C520</f>
        <v>6600</v>
      </c>
    </row>
    <row r="521" spans="1:13" s="42" customFormat="1" x14ac:dyDescent="0.25">
      <c r="A521" s="5">
        <v>43945</v>
      </c>
      <c r="B521" s="37" t="s">
        <v>586</v>
      </c>
      <c r="C521" s="37">
        <v>1200</v>
      </c>
      <c r="D521" s="37" t="s">
        <v>17</v>
      </c>
      <c r="E521" s="74">
        <v>200</v>
      </c>
      <c r="F521" s="74">
        <v>203</v>
      </c>
      <c r="G521" s="41">
        <v>0</v>
      </c>
      <c r="H521" s="74">
        <v>0</v>
      </c>
      <c r="I521" s="49">
        <f t="shared" ref="I521" si="1506">(IF(D521="SELL",E521-F521,IF(D521="BUY",F521-E521)))*C521</f>
        <v>3600</v>
      </c>
      <c r="J521" s="41">
        <v>0</v>
      </c>
      <c r="K521" s="41">
        <v>0</v>
      </c>
      <c r="L521" s="49">
        <f t="shared" ref="L521" si="1507">(J521+I521+K521)/C521</f>
        <v>3</v>
      </c>
      <c r="M521" s="49">
        <f t="shared" ref="M521" si="1508">L521*C521</f>
        <v>3600</v>
      </c>
    </row>
    <row r="522" spans="1:13" s="42" customFormat="1" x14ac:dyDescent="0.25">
      <c r="A522" s="5">
        <v>43945</v>
      </c>
      <c r="B522" s="37" t="s">
        <v>341</v>
      </c>
      <c r="C522" s="37">
        <v>1375</v>
      </c>
      <c r="D522" s="37" t="s">
        <v>17</v>
      </c>
      <c r="E522" s="74">
        <v>340</v>
      </c>
      <c r="F522" s="74">
        <v>336</v>
      </c>
      <c r="G522" s="41">
        <v>0</v>
      </c>
      <c r="H522" s="74">
        <v>0</v>
      </c>
      <c r="I522" s="49">
        <f t="shared" ref="I522" si="1509">(IF(D522="SELL",E522-F522,IF(D522="BUY",F522-E522)))*C522</f>
        <v>-5500</v>
      </c>
      <c r="J522" s="41">
        <v>0</v>
      </c>
      <c r="K522" s="41">
        <v>0</v>
      </c>
      <c r="L522" s="49">
        <f t="shared" ref="L522" si="1510">(J522+I522+K522)/C522</f>
        <v>-4</v>
      </c>
      <c r="M522" s="49">
        <f t="shared" ref="M522" si="1511">L522*C522</f>
        <v>-5500</v>
      </c>
    </row>
    <row r="523" spans="1:13" s="42" customFormat="1" x14ac:dyDescent="0.25">
      <c r="A523" s="5">
        <v>43944</v>
      </c>
      <c r="B523" s="37" t="s">
        <v>86</v>
      </c>
      <c r="C523" s="37">
        <v>500</v>
      </c>
      <c r="D523" s="37" t="s">
        <v>17</v>
      </c>
      <c r="E523" s="74">
        <v>1548</v>
      </c>
      <c r="F523" s="74">
        <v>1555</v>
      </c>
      <c r="G523" s="41">
        <v>1575</v>
      </c>
      <c r="H523" s="74">
        <v>0</v>
      </c>
      <c r="I523" s="49">
        <f t="shared" ref="I523" si="1512">(IF(D523="SELL",E523-F523,IF(D523="BUY",F523-E523)))*C523</f>
        <v>3500</v>
      </c>
      <c r="J523" s="41">
        <f>C523*20</f>
        <v>10000</v>
      </c>
      <c r="K523" s="41">
        <v>0</v>
      </c>
      <c r="L523" s="49">
        <f t="shared" ref="L523" si="1513">(J523+I523+K523)/C523</f>
        <v>27</v>
      </c>
      <c r="M523" s="49">
        <f t="shared" ref="M523" si="1514">L523*C523</f>
        <v>13500</v>
      </c>
    </row>
    <row r="524" spans="1:13" s="42" customFormat="1" x14ac:dyDescent="0.25">
      <c r="A524" s="5">
        <v>43944</v>
      </c>
      <c r="B524" s="37" t="s">
        <v>111</v>
      </c>
      <c r="C524" s="37">
        <v>1250</v>
      </c>
      <c r="D524" s="37" t="s">
        <v>17</v>
      </c>
      <c r="E524" s="74">
        <v>480</v>
      </c>
      <c r="F524" s="74">
        <v>483</v>
      </c>
      <c r="G524" s="41">
        <v>487.55</v>
      </c>
      <c r="H524" s="74">
        <v>0</v>
      </c>
      <c r="I524" s="49">
        <f t="shared" ref="I524" si="1515">(IF(D524="SELL",E524-F524,IF(D524="BUY",F524-E524)))*C524</f>
        <v>3750</v>
      </c>
      <c r="J524" s="41">
        <f>C524*4.55</f>
        <v>5687.5</v>
      </c>
      <c r="K524" s="41">
        <v>0</v>
      </c>
      <c r="L524" s="49">
        <f t="shared" ref="L524" si="1516">(J524+I524+K524)/C524</f>
        <v>7.55</v>
      </c>
      <c r="M524" s="49">
        <f t="shared" ref="M524" si="1517">L524*C524</f>
        <v>9437.5</v>
      </c>
    </row>
    <row r="525" spans="1:13" s="42" customFormat="1" x14ac:dyDescent="0.25">
      <c r="A525" s="5">
        <v>43944</v>
      </c>
      <c r="B525" s="37" t="s">
        <v>141</v>
      </c>
      <c r="C525" s="37">
        <v>1500</v>
      </c>
      <c r="D525" s="37" t="s">
        <v>17</v>
      </c>
      <c r="E525" s="74">
        <v>376</v>
      </c>
      <c r="F525" s="74">
        <v>379</v>
      </c>
      <c r="G525" s="41">
        <v>0</v>
      </c>
      <c r="H525" s="74">
        <v>0</v>
      </c>
      <c r="I525" s="49">
        <f t="shared" ref="I525" si="1518">(IF(D525="SELL",E525-F525,IF(D525="BUY",F525-E525)))*C525</f>
        <v>4500</v>
      </c>
      <c r="J525" s="41">
        <v>0</v>
      </c>
      <c r="K525" s="41">
        <v>0</v>
      </c>
      <c r="L525" s="49">
        <f t="shared" ref="L525" si="1519">(J525+I525+K525)/C525</f>
        <v>3</v>
      </c>
      <c r="M525" s="49">
        <f t="shared" ref="M525" si="1520">L525*C525</f>
        <v>4500</v>
      </c>
    </row>
    <row r="526" spans="1:13" s="42" customFormat="1" x14ac:dyDescent="0.25">
      <c r="A526" s="5">
        <v>43943</v>
      </c>
      <c r="B526" s="37" t="s">
        <v>202</v>
      </c>
      <c r="C526" s="37">
        <v>2900</v>
      </c>
      <c r="D526" s="37" t="s">
        <v>17</v>
      </c>
      <c r="E526" s="74">
        <v>143.1</v>
      </c>
      <c r="F526" s="74">
        <v>144.5</v>
      </c>
      <c r="G526" s="41">
        <v>147</v>
      </c>
      <c r="H526" s="74">
        <v>149.1</v>
      </c>
      <c r="I526" s="49">
        <f t="shared" ref="I526" si="1521">(IF(D526="SELL",E526-F526,IF(D526="BUY",F526-E526)))*C526</f>
        <v>4060.0000000000164</v>
      </c>
      <c r="J526" s="41">
        <f>C526*2.5</f>
        <v>7250</v>
      </c>
      <c r="K526" s="41">
        <f>C526*2.1</f>
        <v>6090</v>
      </c>
      <c r="L526" s="49">
        <f t="shared" ref="L526" si="1522">(J526+I526+K526)/C526</f>
        <v>6.0000000000000053</v>
      </c>
      <c r="M526" s="49">
        <f t="shared" ref="M526" si="1523">L526*C526</f>
        <v>17400.000000000015</v>
      </c>
    </row>
    <row r="527" spans="1:13" s="42" customFormat="1" x14ac:dyDescent="0.25">
      <c r="A527" s="5">
        <v>43943</v>
      </c>
      <c r="B527" s="37" t="s">
        <v>341</v>
      </c>
      <c r="C527" s="37">
        <v>1375</v>
      </c>
      <c r="D527" s="37" t="s">
        <v>17</v>
      </c>
      <c r="E527" s="74">
        <v>333</v>
      </c>
      <c r="F527" s="74">
        <v>337</v>
      </c>
      <c r="G527" s="41">
        <v>0</v>
      </c>
      <c r="H527" s="74">
        <v>0</v>
      </c>
      <c r="I527" s="49">
        <f t="shared" ref="I527" si="1524">(IF(D527="SELL",E527-F527,IF(D527="BUY",F527-E527)))*C527</f>
        <v>5500</v>
      </c>
      <c r="J527" s="41">
        <v>0</v>
      </c>
      <c r="K527" s="41">
        <v>0</v>
      </c>
      <c r="L527" s="49">
        <f t="shared" ref="L527" si="1525">(J527+I527+K527)/C527</f>
        <v>4</v>
      </c>
      <c r="M527" s="49">
        <f t="shared" ref="M527" si="1526">L527*C527</f>
        <v>5500</v>
      </c>
    </row>
    <row r="528" spans="1:13" s="42" customFormat="1" x14ac:dyDescent="0.25">
      <c r="A528" s="5">
        <v>43943</v>
      </c>
      <c r="B528" s="37" t="s">
        <v>80</v>
      </c>
      <c r="C528" s="37">
        <v>750</v>
      </c>
      <c r="D528" s="37" t="s">
        <v>17</v>
      </c>
      <c r="E528" s="74">
        <v>945</v>
      </c>
      <c r="F528" s="74">
        <v>949.5</v>
      </c>
      <c r="G528" s="41">
        <v>0</v>
      </c>
      <c r="H528" s="74">
        <v>0</v>
      </c>
      <c r="I528" s="49">
        <f t="shared" ref="I528" si="1527">(IF(D528="SELL",E528-F528,IF(D528="BUY",F528-E528)))*C528</f>
        <v>3375</v>
      </c>
      <c r="J528" s="41">
        <v>0</v>
      </c>
      <c r="K528" s="41">
        <v>0</v>
      </c>
      <c r="L528" s="49">
        <f t="shared" ref="L528" si="1528">(J528+I528+K528)/C528</f>
        <v>4.5</v>
      </c>
      <c r="M528" s="49">
        <f t="shared" ref="M528" si="1529">L528*C528</f>
        <v>3375</v>
      </c>
    </row>
    <row r="529" spans="1:13" s="42" customFormat="1" x14ac:dyDescent="0.25">
      <c r="A529" s="5">
        <v>43942</v>
      </c>
      <c r="B529" s="37" t="s">
        <v>111</v>
      </c>
      <c r="C529" s="37">
        <v>1250</v>
      </c>
      <c r="D529" s="37" t="s">
        <v>17</v>
      </c>
      <c r="E529" s="74">
        <v>479.5</v>
      </c>
      <c r="F529" s="74">
        <v>482</v>
      </c>
      <c r="G529" s="41">
        <v>486</v>
      </c>
      <c r="H529" s="74">
        <v>490</v>
      </c>
      <c r="I529" s="49">
        <f t="shared" ref="I529" si="1530">(IF(D529="SELL",E529-F529,IF(D529="BUY",F529-E529)))*C529</f>
        <v>3125</v>
      </c>
      <c r="J529" s="41">
        <f>C529*4</f>
        <v>5000</v>
      </c>
      <c r="K529" s="41">
        <f>C529*4</f>
        <v>5000</v>
      </c>
      <c r="L529" s="49">
        <f t="shared" ref="L529" si="1531">(J529+I529+K529)/C529</f>
        <v>10.5</v>
      </c>
      <c r="M529" s="49">
        <f t="shared" ref="M529" si="1532">L529*C529</f>
        <v>13125</v>
      </c>
    </row>
    <row r="530" spans="1:13" s="42" customFormat="1" x14ac:dyDescent="0.25">
      <c r="A530" s="5">
        <v>43942</v>
      </c>
      <c r="B530" s="37" t="s">
        <v>94</v>
      </c>
      <c r="C530" s="37">
        <v>2300</v>
      </c>
      <c r="D530" s="37" t="s">
        <v>17</v>
      </c>
      <c r="E530" s="74">
        <v>359.8</v>
      </c>
      <c r="F530" s="74">
        <v>361.5</v>
      </c>
      <c r="G530" s="41">
        <v>365</v>
      </c>
      <c r="H530" s="74">
        <v>0</v>
      </c>
      <c r="I530" s="49">
        <f t="shared" ref="I530" si="1533">(IF(D530="SELL",E530-F530,IF(D530="BUY",F530-E530)))*C530</f>
        <v>3909.9999999999736</v>
      </c>
      <c r="J530" s="41">
        <f>C530*3.5</f>
        <v>8050</v>
      </c>
      <c r="K530" s="41">
        <v>0</v>
      </c>
      <c r="L530" s="49">
        <f t="shared" ref="L530" si="1534">(J530+I530+K530)/C530</f>
        <v>5.1999999999999886</v>
      </c>
      <c r="M530" s="49">
        <f t="shared" ref="M530" si="1535">L530*C530</f>
        <v>11959.999999999975</v>
      </c>
    </row>
    <row r="531" spans="1:13" s="42" customFormat="1" x14ac:dyDescent="0.25">
      <c r="A531" s="5">
        <v>43942</v>
      </c>
      <c r="B531" s="37" t="s">
        <v>118</v>
      </c>
      <c r="C531" s="37">
        <v>1150</v>
      </c>
      <c r="D531" s="37" t="s">
        <v>17</v>
      </c>
      <c r="E531" s="74">
        <v>595</v>
      </c>
      <c r="F531" s="74">
        <v>597.79999999999995</v>
      </c>
      <c r="G531" s="41">
        <v>605</v>
      </c>
      <c r="H531" s="74">
        <v>0</v>
      </c>
      <c r="I531" s="49">
        <f t="shared" ref="I531" si="1536">(IF(D531="SELL",E531-F531,IF(D531="BUY",F531-E531)))*C531</f>
        <v>3219.9999999999477</v>
      </c>
      <c r="J531" s="41">
        <f>C531*7.2</f>
        <v>8280</v>
      </c>
      <c r="K531" s="41">
        <v>0</v>
      </c>
      <c r="L531" s="49">
        <f t="shared" ref="L531" si="1537">(J531+I531+K531)/C531</f>
        <v>9.9999999999999538</v>
      </c>
      <c r="M531" s="49">
        <f t="shared" ref="M531" si="1538">L531*C531</f>
        <v>11499.999999999947</v>
      </c>
    </row>
    <row r="532" spans="1:13" s="42" customFormat="1" x14ac:dyDescent="0.25">
      <c r="A532" s="5">
        <v>43941</v>
      </c>
      <c r="B532" s="37" t="s">
        <v>111</v>
      </c>
      <c r="C532" s="37">
        <v>1250</v>
      </c>
      <c r="D532" s="37" t="s">
        <v>17</v>
      </c>
      <c r="E532" s="74">
        <v>460</v>
      </c>
      <c r="F532" s="74">
        <v>464</v>
      </c>
      <c r="G532" s="41">
        <v>470</v>
      </c>
      <c r="H532" s="74">
        <v>0</v>
      </c>
      <c r="I532" s="49">
        <f t="shared" ref="I532" si="1539">(IF(D532="SELL",E532-F532,IF(D532="BUY",F532-E532)))*C532</f>
        <v>5000</v>
      </c>
      <c r="J532" s="41">
        <f>C532*6</f>
        <v>7500</v>
      </c>
      <c r="K532" s="41">
        <v>0</v>
      </c>
      <c r="L532" s="49">
        <f t="shared" ref="L532" si="1540">(J532+I532+K532)/C532</f>
        <v>10</v>
      </c>
      <c r="M532" s="49">
        <f t="shared" ref="M532" si="1541">L532*C532</f>
        <v>12500</v>
      </c>
    </row>
    <row r="533" spans="1:13" s="42" customFormat="1" x14ac:dyDescent="0.25">
      <c r="A533" s="5">
        <v>43941</v>
      </c>
      <c r="B533" s="37" t="s">
        <v>94</v>
      </c>
      <c r="C533" s="37">
        <v>2300</v>
      </c>
      <c r="D533" s="37" t="s">
        <v>17</v>
      </c>
      <c r="E533" s="74">
        <v>365</v>
      </c>
      <c r="F533" s="74">
        <v>367</v>
      </c>
      <c r="G533" s="41">
        <v>0</v>
      </c>
      <c r="H533" s="74">
        <v>0</v>
      </c>
      <c r="I533" s="49">
        <f t="shared" ref="I533" si="1542">(IF(D533="SELL",E533-F533,IF(D533="BUY",F533-E533)))*C533</f>
        <v>4600</v>
      </c>
      <c r="J533" s="41">
        <v>0</v>
      </c>
      <c r="K533" s="41">
        <v>0</v>
      </c>
      <c r="L533" s="49">
        <f t="shared" ref="L533" si="1543">(J533+I533+K533)/C533</f>
        <v>2</v>
      </c>
      <c r="M533" s="49">
        <f t="shared" ref="M533" si="1544">L533*C533</f>
        <v>4600</v>
      </c>
    </row>
    <row r="534" spans="1:13" s="42" customFormat="1" x14ac:dyDescent="0.25">
      <c r="A534" s="5">
        <v>43941</v>
      </c>
      <c r="B534" s="37" t="s">
        <v>591</v>
      </c>
      <c r="C534" s="37">
        <v>500</v>
      </c>
      <c r="D534" s="37" t="s">
        <v>17</v>
      </c>
      <c r="E534" s="74">
        <v>1419</v>
      </c>
      <c r="F534" s="74">
        <v>1425</v>
      </c>
      <c r="G534" s="41">
        <v>0</v>
      </c>
      <c r="H534" s="74">
        <v>0</v>
      </c>
      <c r="I534" s="49">
        <f t="shared" ref="I534" si="1545">(IF(D534="SELL",E534-F534,IF(D534="BUY",F534-E534)))*C534</f>
        <v>3000</v>
      </c>
      <c r="J534" s="41">
        <v>0</v>
      </c>
      <c r="K534" s="41">
        <v>0</v>
      </c>
      <c r="L534" s="49">
        <f t="shared" ref="L534" si="1546">(J534+I534+K534)/C534</f>
        <v>6</v>
      </c>
      <c r="M534" s="49">
        <f t="shared" ref="M534" si="1547">L534*C534</f>
        <v>3000</v>
      </c>
    </row>
    <row r="535" spans="1:13" s="42" customFormat="1" x14ac:dyDescent="0.25">
      <c r="A535" s="5">
        <v>43938</v>
      </c>
      <c r="B535" s="37" t="s">
        <v>75</v>
      </c>
      <c r="C535" s="37">
        <v>1200</v>
      </c>
      <c r="D535" s="37" t="s">
        <v>20</v>
      </c>
      <c r="E535" s="74">
        <v>506</v>
      </c>
      <c r="F535" s="74">
        <v>503</v>
      </c>
      <c r="G535" s="41">
        <v>0</v>
      </c>
      <c r="H535" s="74">
        <v>0</v>
      </c>
      <c r="I535" s="49">
        <f t="shared" ref="I535" si="1548">(IF(D535="SELL",E535-F535,IF(D535="BUY",F535-E535)))*C535</f>
        <v>3600</v>
      </c>
      <c r="J535" s="41">
        <v>0</v>
      </c>
      <c r="K535" s="41">
        <v>0</v>
      </c>
      <c r="L535" s="49">
        <f t="shared" ref="L535" si="1549">(J535+I535+K535)/C535</f>
        <v>3</v>
      </c>
      <c r="M535" s="49">
        <f t="shared" ref="M535" si="1550">L535*C535</f>
        <v>3600</v>
      </c>
    </row>
    <row r="536" spans="1:13" s="42" customFormat="1" x14ac:dyDescent="0.25">
      <c r="A536" s="5">
        <v>43938</v>
      </c>
      <c r="B536" s="37" t="s">
        <v>123</v>
      </c>
      <c r="C536" s="37">
        <v>2750</v>
      </c>
      <c r="D536" s="37" t="s">
        <v>20</v>
      </c>
      <c r="E536" s="74">
        <v>466</v>
      </c>
      <c r="F536" s="74">
        <v>464</v>
      </c>
      <c r="G536" s="41">
        <v>462</v>
      </c>
      <c r="H536" s="74">
        <v>459</v>
      </c>
      <c r="I536" s="49">
        <f t="shared" ref="I536" si="1551">(IF(D536="SELL",E536-F536,IF(D536="BUY",F536-E536)))*C536</f>
        <v>5500</v>
      </c>
      <c r="J536" s="41">
        <f>C536*2</f>
        <v>5500</v>
      </c>
      <c r="K536" s="41">
        <f>C536*3</f>
        <v>8250</v>
      </c>
      <c r="L536" s="49">
        <f t="shared" ref="L536" si="1552">(J536+I536+K536)/C536</f>
        <v>7</v>
      </c>
      <c r="M536" s="49">
        <f t="shared" ref="M536" si="1553">L536*C536</f>
        <v>19250</v>
      </c>
    </row>
    <row r="537" spans="1:13" s="42" customFormat="1" x14ac:dyDescent="0.25">
      <c r="A537" s="5">
        <v>43938</v>
      </c>
      <c r="B537" s="37" t="s">
        <v>304</v>
      </c>
      <c r="C537" s="37">
        <v>1250</v>
      </c>
      <c r="D537" s="37" t="s">
        <v>20</v>
      </c>
      <c r="E537" s="74">
        <v>532</v>
      </c>
      <c r="F537" s="74">
        <v>529</v>
      </c>
      <c r="G537" s="41">
        <v>523.15</v>
      </c>
      <c r="H537" s="74">
        <v>0</v>
      </c>
      <c r="I537" s="49">
        <f t="shared" ref="I537" si="1554">(IF(D537="SELL",E537-F537,IF(D537="BUY",F537-E537)))*C537</f>
        <v>3750</v>
      </c>
      <c r="J537" s="41">
        <f>C537*5.85</f>
        <v>7312.5</v>
      </c>
      <c r="K537" s="41">
        <v>0</v>
      </c>
      <c r="L537" s="49">
        <f t="shared" ref="L537" si="1555">(J537+I537+K537)/C537</f>
        <v>8.85</v>
      </c>
      <c r="M537" s="49">
        <f t="shared" ref="M537" si="1556">L537*C537</f>
        <v>11062.5</v>
      </c>
    </row>
    <row r="538" spans="1:13" s="42" customFormat="1" x14ac:dyDescent="0.25">
      <c r="A538" s="5">
        <v>43937</v>
      </c>
      <c r="B538" s="37" t="s">
        <v>141</v>
      </c>
      <c r="C538" s="37">
        <v>1500</v>
      </c>
      <c r="D538" s="37" t="s">
        <v>17</v>
      </c>
      <c r="E538" s="74">
        <v>286.5</v>
      </c>
      <c r="F538" s="74">
        <v>289</v>
      </c>
      <c r="G538" s="41">
        <v>0</v>
      </c>
      <c r="H538" s="74">
        <v>0</v>
      </c>
      <c r="I538" s="49">
        <f t="shared" ref="I538" si="1557">(IF(D538="SELL",E538-F538,IF(D538="BUY",F538-E538)))*C538</f>
        <v>3750</v>
      </c>
      <c r="J538" s="41">
        <v>0</v>
      </c>
      <c r="K538" s="41">
        <v>0</v>
      </c>
      <c r="L538" s="49">
        <f t="shared" ref="L538" si="1558">(J538+I538+K538)/C538</f>
        <v>2.5</v>
      </c>
      <c r="M538" s="49">
        <f t="shared" ref="M538" si="1559">L538*C538</f>
        <v>3750</v>
      </c>
    </row>
    <row r="539" spans="1:13" s="42" customFormat="1" x14ac:dyDescent="0.25">
      <c r="A539" s="5">
        <v>43937</v>
      </c>
      <c r="B539" s="37" t="s">
        <v>563</v>
      </c>
      <c r="C539" s="37">
        <v>2700</v>
      </c>
      <c r="D539" s="37" t="s">
        <v>17</v>
      </c>
      <c r="E539" s="74">
        <v>249</v>
      </c>
      <c r="F539" s="74">
        <v>250</v>
      </c>
      <c r="G539" s="41">
        <v>0</v>
      </c>
      <c r="H539" s="74">
        <v>0</v>
      </c>
      <c r="I539" s="49">
        <f t="shared" ref="I539" si="1560">(IF(D539="SELL",E539-F539,IF(D539="BUY",F539-E539)))*C539</f>
        <v>2700</v>
      </c>
      <c r="J539" s="41">
        <v>0</v>
      </c>
      <c r="K539" s="41">
        <v>0</v>
      </c>
      <c r="L539" s="49">
        <f t="shared" ref="L539" si="1561">(J539+I539+K539)/C539</f>
        <v>1</v>
      </c>
      <c r="M539" s="49">
        <f t="shared" ref="M539" si="1562">L539*C539</f>
        <v>2700</v>
      </c>
    </row>
    <row r="540" spans="1:13" s="42" customFormat="1" x14ac:dyDescent="0.25">
      <c r="A540" s="5">
        <v>43937</v>
      </c>
      <c r="B540" s="37" t="s">
        <v>79</v>
      </c>
      <c r="C540" s="37">
        <v>1300</v>
      </c>
      <c r="D540" s="37" t="s">
        <v>17</v>
      </c>
      <c r="E540" s="74">
        <v>242</v>
      </c>
      <c r="F540" s="74">
        <v>243</v>
      </c>
      <c r="G540" s="41">
        <v>0</v>
      </c>
      <c r="H540" s="74">
        <v>0</v>
      </c>
      <c r="I540" s="49">
        <f t="shared" ref="I540" si="1563">(IF(D540="SELL",E540-F540,IF(D540="BUY",F540-E540)))*C540</f>
        <v>1300</v>
      </c>
      <c r="J540" s="41">
        <v>0</v>
      </c>
      <c r="K540" s="41">
        <v>0</v>
      </c>
      <c r="L540" s="49">
        <f t="shared" ref="L540" si="1564">(J540+I540+K540)/C540</f>
        <v>1</v>
      </c>
      <c r="M540" s="49">
        <f t="shared" ref="M540" si="1565">L540*C540</f>
        <v>1300</v>
      </c>
    </row>
    <row r="541" spans="1:13" s="42" customFormat="1" x14ac:dyDescent="0.25">
      <c r="A541" s="5">
        <v>43937</v>
      </c>
      <c r="B541" s="37" t="s">
        <v>86</v>
      </c>
      <c r="C541" s="37">
        <v>500</v>
      </c>
      <c r="D541" s="37" t="s">
        <v>17</v>
      </c>
      <c r="E541" s="74">
        <v>1413</v>
      </c>
      <c r="F541" s="74">
        <v>1405</v>
      </c>
      <c r="G541" s="41">
        <v>0</v>
      </c>
      <c r="H541" s="74">
        <v>0</v>
      </c>
      <c r="I541" s="49">
        <f t="shared" ref="I541" si="1566">(IF(D541="SELL",E541-F541,IF(D541="BUY",F541-E541)))*C541</f>
        <v>-4000</v>
      </c>
      <c r="J541" s="41">
        <v>0</v>
      </c>
      <c r="K541" s="41">
        <v>0</v>
      </c>
      <c r="L541" s="49">
        <f t="shared" ref="L541" si="1567">(J541+I541+K541)/C541</f>
        <v>-8</v>
      </c>
      <c r="M541" s="49">
        <f t="shared" ref="M541" si="1568">L541*C541</f>
        <v>-4000</v>
      </c>
    </row>
    <row r="542" spans="1:13" s="42" customFormat="1" x14ac:dyDescent="0.25">
      <c r="A542" s="5">
        <v>43936</v>
      </c>
      <c r="B542" s="37" t="s">
        <v>534</v>
      </c>
      <c r="C542" s="37">
        <v>1100</v>
      </c>
      <c r="D542" s="37" t="s">
        <v>17</v>
      </c>
      <c r="E542" s="74">
        <v>754.5</v>
      </c>
      <c r="F542" s="74">
        <v>759</v>
      </c>
      <c r="G542" s="41">
        <v>765</v>
      </c>
      <c r="H542" s="74">
        <v>0</v>
      </c>
      <c r="I542" s="49">
        <f t="shared" ref="I542" si="1569">(IF(D542="SELL",E542-F542,IF(D542="BUY",F542-E542)))*C542</f>
        <v>4950</v>
      </c>
      <c r="J542" s="41">
        <f>C542*6</f>
        <v>6600</v>
      </c>
      <c r="K542" s="41">
        <v>0</v>
      </c>
      <c r="L542" s="49">
        <f t="shared" ref="L542" si="1570">(J542+I542+K542)/C542</f>
        <v>10.5</v>
      </c>
      <c r="M542" s="49">
        <f t="shared" ref="M542" si="1571">L542*C542</f>
        <v>11550</v>
      </c>
    </row>
    <row r="543" spans="1:13" s="42" customFormat="1" x14ac:dyDescent="0.25">
      <c r="A543" s="5">
        <v>43936</v>
      </c>
      <c r="B543" s="37" t="s">
        <v>88</v>
      </c>
      <c r="C543" s="37">
        <v>600</v>
      </c>
      <c r="D543" s="37" t="s">
        <v>17</v>
      </c>
      <c r="E543" s="74">
        <v>700</v>
      </c>
      <c r="F543" s="74">
        <v>705</v>
      </c>
      <c r="G543" s="41">
        <v>0</v>
      </c>
      <c r="H543" s="74">
        <v>0</v>
      </c>
      <c r="I543" s="49">
        <f t="shared" ref="I543" si="1572">(IF(D543="SELL",E543-F543,IF(D543="BUY",F543-E543)))*C543</f>
        <v>3000</v>
      </c>
      <c r="J543" s="41">
        <v>0</v>
      </c>
      <c r="K543" s="41">
        <v>0</v>
      </c>
      <c r="L543" s="49">
        <f t="shared" ref="L543" si="1573">(J543+I543+K543)/C543</f>
        <v>5</v>
      </c>
      <c r="M543" s="49">
        <f t="shared" ref="M543" si="1574">L543*C543</f>
        <v>3000</v>
      </c>
    </row>
    <row r="544" spans="1:13" s="42" customFormat="1" x14ac:dyDescent="0.25">
      <c r="A544" s="5">
        <v>43936</v>
      </c>
      <c r="B544" s="37" t="s">
        <v>118</v>
      </c>
      <c r="C544" s="37">
        <v>1150</v>
      </c>
      <c r="D544" s="37" t="s">
        <v>17</v>
      </c>
      <c r="E544" s="74">
        <v>612.5</v>
      </c>
      <c r="F544" s="74">
        <v>615.5</v>
      </c>
      <c r="G544" s="41">
        <v>0</v>
      </c>
      <c r="H544" s="74">
        <v>0</v>
      </c>
      <c r="I544" s="49">
        <f t="shared" ref="I544" si="1575">(IF(D544="SELL",E544-F544,IF(D544="BUY",F544-E544)))*C544</f>
        <v>3450</v>
      </c>
      <c r="J544" s="41">
        <v>0</v>
      </c>
      <c r="K544" s="41">
        <v>0</v>
      </c>
      <c r="L544" s="49">
        <f t="shared" ref="L544" si="1576">(J544+I544+K544)/C544</f>
        <v>3</v>
      </c>
      <c r="M544" s="49">
        <f t="shared" ref="M544" si="1577">L544*C544</f>
        <v>3450</v>
      </c>
    </row>
    <row r="545" spans="1:13" s="42" customFormat="1" x14ac:dyDescent="0.25">
      <c r="A545" s="5">
        <v>43934</v>
      </c>
      <c r="B545" s="37" t="s">
        <v>573</v>
      </c>
      <c r="C545" s="37">
        <v>50</v>
      </c>
      <c r="D545" s="37" t="s">
        <v>17</v>
      </c>
      <c r="E545" s="74">
        <v>17250</v>
      </c>
      <c r="F545" s="74">
        <v>17360</v>
      </c>
      <c r="G545" s="41">
        <v>17600</v>
      </c>
      <c r="H545" s="74">
        <v>17860</v>
      </c>
      <c r="I545" s="49">
        <f t="shared" ref="I545" si="1578">(IF(D545="SELL",E545-F545,IF(D545="BUY",F545-E545)))*C545</f>
        <v>5500</v>
      </c>
      <c r="J545" s="41">
        <f>C545*240</f>
        <v>12000</v>
      </c>
      <c r="K545" s="41">
        <f>C545*260</f>
        <v>13000</v>
      </c>
      <c r="L545" s="49">
        <f t="shared" ref="L545" si="1579">(J545+I545+K545)/C545</f>
        <v>610</v>
      </c>
      <c r="M545" s="49">
        <f t="shared" ref="M545" si="1580">L545*C545</f>
        <v>30500</v>
      </c>
    </row>
    <row r="546" spans="1:13" s="42" customFormat="1" x14ac:dyDescent="0.25">
      <c r="A546" s="5">
        <v>43934</v>
      </c>
      <c r="B546" s="37" t="s">
        <v>157</v>
      </c>
      <c r="C546" s="37">
        <v>1000</v>
      </c>
      <c r="D546" s="37" t="s">
        <v>17</v>
      </c>
      <c r="E546" s="74">
        <v>495</v>
      </c>
      <c r="F546" s="74">
        <v>497.5</v>
      </c>
      <c r="G546" s="41">
        <v>503.7</v>
      </c>
      <c r="H546" s="74">
        <v>0</v>
      </c>
      <c r="I546" s="49">
        <f t="shared" ref="I546" si="1581">(IF(D546="SELL",E546-F546,IF(D546="BUY",F546-E546)))*C546</f>
        <v>2500</v>
      </c>
      <c r="J546" s="41">
        <f>C546*6.2</f>
        <v>6200</v>
      </c>
      <c r="K546" s="41">
        <v>0</v>
      </c>
      <c r="L546" s="49">
        <f t="shared" ref="L546" si="1582">(J546+I546+K546)/C546</f>
        <v>8.6999999999999993</v>
      </c>
      <c r="M546" s="49">
        <f t="shared" ref="M546" si="1583">L546*C546</f>
        <v>8700</v>
      </c>
    </row>
    <row r="547" spans="1:13" s="42" customFormat="1" x14ac:dyDescent="0.25">
      <c r="A547" s="5">
        <v>43930</v>
      </c>
      <c r="B547" s="37" t="s">
        <v>335</v>
      </c>
      <c r="C547" s="37">
        <v>1300</v>
      </c>
      <c r="D547" s="37" t="s">
        <v>17</v>
      </c>
      <c r="E547" s="74">
        <v>238.5</v>
      </c>
      <c r="F547" s="74">
        <v>241</v>
      </c>
      <c r="G547" s="41">
        <v>246</v>
      </c>
      <c r="H547" s="74">
        <v>252</v>
      </c>
      <c r="I547" s="49">
        <f t="shared" ref="I547" si="1584">(IF(D547="SELL",E547-F547,IF(D547="BUY",F547-E547)))*C547</f>
        <v>3250</v>
      </c>
      <c r="J547" s="41">
        <f>C547*5</f>
        <v>6500</v>
      </c>
      <c r="K547" s="41">
        <f>C547*6</f>
        <v>7800</v>
      </c>
      <c r="L547" s="49">
        <f t="shared" ref="L547" si="1585">(J547+I547+K547)/C547</f>
        <v>13.5</v>
      </c>
      <c r="M547" s="49">
        <f t="shared" ref="M547" si="1586">L547*C547</f>
        <v>17550</v>
      </c>
    </row>
    <row r="548" spans="1:13" s="42" customFormat="1" x14ac:dyDescent="0.25">
      <c r="A548" s="5">
        <v>43930</v>
      </c>
      <c r="B548" s="37" t="s">
        <v>586</v>
      </c>
      <c r="C548" s="37">
        <v>1200</v>
      </c>
      <c r="D548" s="37" t="s">
        <v>20</v>
      </c>
      <c r="E548" s="74">
        <v>191</v>
      </c>
      <c r="F548" s="74">
        <v>188</v>
      </c>
      <c r="G548" s="41">
        <v>183</v>
      </c>
      <c r="H548" s="74">
        <v>0</v>
      </c>
      <c r="I548" s="49">
        <f t="shared" ref="I548" si="1587">(IF(D548="SELL",E548-F548,IF(D548="BUY",F548-E548)))*C548</f>
        <v>3600</v>
      </c>
      <c r="J548" s="41">
        <f>C548*5</f>
        <v>6000</v>
      </c>
      <c r="K548" s="41">
        <v>0</v>
      </c>
      <c r="L548" s="49">
        <f t="shared" ref="L548" si="1588">(J548+I548+K548)/C548</f>
        <v>8</v>
      </c>
      <c r="M548" s="49">
        <f t="shared" ref="M548" si="1589">L548*C548</f>
        <v>9600</v>
      </c>
    </row>
    <row r="549" spans="1:13" s="42" customFormat="1" x14ac:dyDescent="0.25">
      <c r="A549" s="5">
        <v>43930</v>
      </c>
      <c r="B549" s="37" t="s">
        <v>136</v>
      </c>
      <c r="C549" s="37">
        <v>1800</v>
      </c>
      <c r="D549" s="37" t="s">
        <v>17</v>
      </c>
      <c r="E549" s="74">
        <v>354.5</v>
      </c>
      <c r="F549" s="74">
        <v>352</v>
      </c>
      <c r="G549" s="41">
        <v>0</v>
      </c>
      <c r="H549" s="74">
        <v>0</v>
      </c>
      <c r="I549" s="49">
        <f t="shared" ref="I549" si="1590">(IF(D549="SELL",E549-F549,IF(D549="BUY",F549-E549)))*C549</f>
        <v>-4500</v>
      </c>
      <c r="J549" s="41">
        <v>0</v>
      </c>
      <c r="K549" s="41">
        <v>0</v>
      </c>
      <c r="L549" s="49">
        <f t="shared" ref="L549" si="1591">(J549+I549+K549)/C549</f>
        <v>-2.5</v>
      </c>
      <c r="M549" s="49">
        <f t="shared" ref="M549" si="1592">L549*C549</f>
        <v>-4500</v>
      </c>
    </row>
    <row r="550" spans="1:13" s="42" customFormat="1" x14ac:dyDescent="0.25">
      <c r="A550" s="5">
        <v>43929</v>
      </c>
      <c r="B550" s="37" t="s">
        <v>341</v>
      </c>
      <c r="C550" s="37">
        <v>1375</v>
      </c>
      <c r="D550" s="37" t="s">
        <v>17</v>
      </c>
      <c r="E550" s="74">
        <v>328</v>
      </c>
      <c r="F550" s="74">
        <v>331</v>
      </c>
      <c r="G550" s="41">
        <v>337</v>
      </c>
      <c r="H550" s="74">
        <v>350</v>
      </c>
      <c r="I550" s="49">
        <f t="shared" ref="I550" si="1593">(IF(D550="SELL",E550-F550,IF(D550="BUY",F550-E550)))*C550</f>
        <v>4125</v>
      </c>
      <c r="J550" s="41">
        <f>C550*6</f>
        <v>8250</v>
      </c>
      <c r="K550" s="41">
        <f>C550*13</f>
        <v>17875</v>
      </c>
      <c r="L550" s="49">
        <f t="shared" ref="L550" si="1594">(J550+I550+K550)/C550</f>
        <v>22</v>
      </c>
      <c r="M550" s="49">
        <f t="shared" ref="M550" si="1595">L550*C550</f>
        <v>30250</v>
      </c>
    </row>
    <row r="551" spans="1:13" s="42" customFormat="1" x14ac:dyDescent="0.25">
      <c r="A551" s="5">
        <v>43929</v>
      </c>
      <c r="B551" s="37" t="s">
        <v>28</v>
      </c>
      <c r="C551" s="37">
        <v>3000</v>
      </c>
      <c r="D551" s="37" t="s">
        <v>17</v>
      </c>
      <c r="E551" s="74">
        <v>190</v>
      </c>
      <c r="F551" s="74">
        <v>191</v>
      </c>
      <c r="G551" s="41">
        <v>195</v>
      </c>
      <c r="H551" s="74">
        <v>0</v>
      </c>
      <c r="I551" s="49">
        <f t="shared" ref="I551" si="1596">(IF(D551="SELL",E551-F551,IF(D551="BUY",F551-E551)))*C551</f>
        <v>3000</v>
      </c>
      <c r="J551" s="41">
        <f>C551*4</f>
        <v>12000</v>
      </c>
      <c r="K551" s="41">
        <v>0</v>
      </c>
      <c r="L551" s="49">
        <f t="shared" ref="L551" si="1597">(J551+I551+K551)/C551</f>
        <v>5</v>
      </c>
      <c r="M551" s="49">
        <f t="shared" ref="M551" si="1598">L551*C551</f>
        <v>15000</v>
      </c>
    </row>
    <row r="552" spans="1:13" s="42" customFormat="1" x14ac:dyDescent="0.25">
      <c r="A552" s="5">
        <v>43929</v>
      </c>
      <c r="B552" s="37" t="s">
        <v>136</v>
      </c>
      <c r="C552" s="37">
        <v>1800</v>
      </c>
      <c r="D552" s="37" t="s">
        <v>17</v>
      </c>
      <c r="E552" s="74">
        <v>355</v>
      </c>
      <c r="F552" s="74">
        <v>357</v>
      </c>
      <c r="G552" s="41">
        <v>0</v>
      </c>
      <c r="H552" s="74">
        <v>0</v>
      </c>
      <c r="I552" s="49">
        <f t="shared" ref="I552" si="1599">(IF(D552="SELL",E552-F552,IF(D552="BUY",F552-E552)))*C552</f>
        <v>3600</v>
      </c>
      <c r="J552" s="41">
        <v>0</v>
      </c>
      <c r="K552" s="41">
        <v>0</v>
      </c>
      <c r="L552" s="49">
        <f t="shared" ref="L552" si="1600">(J552+I552+K552)/C552</f>
        <v>2</v>
      </c>
      <c r="M552" s="49">
        <f t="shared" ref="M552" si="1601">L552*C552</f>
        <v>3600</v>
      </c>
    </row>
    <row r="553" spans="1:13" s="42" customFormat="1" x14ac:dyDescent="0.25">
      <c r="A553" s="5">
        <v>43928</v>
      </c>
      <c r="B553" s="37" t="s">
        <v>136</v>
      </c>
      <c r="C553" s="37">
        <v>1800</v>
      </c>
      <c r="D553" s="37" t="s">
        <v>17</v>
      </c>
      <c r="E553" s="74">
        <v>332</v>
      </c>
      <c r="F553" s="74">
        <v>334</v>
      </c>
      <c r="G553" s="41">
        <v>338</v>
      </c>
      <c r="H553" s="74">
        <v>345</v>
      </c>
      <c r="I553" s="49">
        <f t="shared" ref="I553" si="1602">(IF(D553="SELL",E553-F553,IF(D553="BUY",F553-E553)))*C553</f>
        <v>3600</v>
      </c>
      <c r="J553" s="41">
        <f>C553*4</f>
        <v>7200</v>
      </c>
      <c r="K553" s="41">
        <f>C553*7</f>
        <v>12600</v>
      </c>
      <c r="L553" s="49">
        <f t="shared" ref="L553" si="1603">(J553+I553+K553)/C553</f>
        <v>13</v>
      </c>
      <c r="M553" s="49">
        <f t="shared" ref="M553" si="1604">L553*C553</f>
        <v>23400</v>
      </c>
    </row>
    <row r="554" spans="1:13" s="42" customFormat="1" x14ac:dyDescent="0.25">
      <c r="A554" s="5">
        <v>43928</v>
      </c>
      <c r="B554" s="37" t="s">
        <v>94</v>
      </c>
      <c r="C554" s="37">
        <v>2300</v>
      </c>
      <c r="D554" s="37" t="s">
        <v>17</v>
      </c>
      <c r="E554" s="74">
        <v>314.89999999999998</v>
      </c>
      <c r="F554" s="74">
        <v>316.5</v>
      </c>
      <c r="G554" s="41">
        <v>319.25</v>
      </c>
      <c r="H554" s="74">
        <v>0</v>
      </c>
      <c r="I554" s="49">
        <f t="shared" ref="I554" si="1605">(IF(D554="SELL",E554-F554,IF(D554="BUY",F554-E554)))*C554</f>
        <v>3680.0000000000523</v>
      </c>
      <c r="J554" s="41">
        <f>C554*2.75</f>
        <v>6325</v>
      </c>
      <c r="K554" s="41">
        <v>0</v>
      </c>
      <c r="L554" s="49">
        <f t="shared" ref="L554" si="1606">(J554+I554+K554)/C554</f>
        <v>4.3500000000000227</v>
      </c>
      <c r="M554" s="49">
        <f t="shared" ref="M554" si="1607">L554*C554</f>
        <v>10005.000000000053</v>
      </c>
    </row>
    <row r="555" spans="1:13" s="42" customFormat="1" x14ac:dyDescent="0.25">
      <c r="A555" s="5">
        <v>43928</v>
      </c>
      <c r="B555" s="37" t="s">
        <v>190</v>
      </c>
      <c r="C555" s="37">
        <v>700</v>
      </c>
      <c r="D555" s="37" t="s">
        <v>17</v>
      </c>
      <c r="E555" s="74">
        <v>1300</v>
      </c>
      <c r="F555" s="74">
        <v>1310</v>
      </c>
      <c r="G555" s="41">
        <v>1330</v>
      </c>
      <c r="H555" s="74">
        <v>0</v>
      </c>
      <c r="I555" s="49">
        <f t="shared" ref="I555" si="1608">(IF(D555="SELL",E555-F555,IF(D555="BUY",F555-E555)))*C555</f>
        <v>7000</v>
      </c>
      <c r="J555" s="41">
        <f>C555*20</f>
        <v>14000</v>
      </c>
      <c r="K555" s="41">
        <v>0</v>
      </c>
      <c r="L555" s="49">
        <f t="shared" ref="L555" si="1609">(J555+I555+K555)/C555</f>
        <v>30</v>
      </c>
      <c r="M555" s="49">
        <f t="shared" ref="M555" si="1610">L555*C555</f>
        <v>21000</v>
      </c>
    </row>
    <row r="556" spans="1:13" s="42" customFormat="1" x14ac:dyDescent="0.25">
      <c r="A556" s="5">
        <v>43924</v>
      </c>
      <c r="B556" s="37" t="s">
        <v>188</v>
      </c>
      <c r="C556" s="37">
        <v>250</v>
      </c>
      <c r="D556" s="37" t="s">
        <v>17</v>
      </c>
      <c r="E556" s="74">
        <v>3144</v>
      </c>
      <c r="F556" s="74">
        <v>3160</v>
      </c>
      <c r="G556" s="41">
        <v>3180</v>
      </c>
      <c r="H556" s="74">
        <v>3220</v>
      </c>
      <c r="I556" s="49">
        <f t="shared" ref="I556" si="1611">(IF(D556="SELL",E556-F556,IF(D556="BUY",F556-E556)))*C556</f>
        <v>4000</v>
      </c>
      <c r="J556" s="41">
        <f>C556*20</f>
        <v>5000</v>
      </c>
      <c r="K556" s="41">
        <f>C556*40</f>
        <v>10000</v>
      </c>
      <c r="L556" s="49">
        <f t="shared" ref="L556" si="1612">(J556+I556+K556)/C556</f>
        <v>76</v>
      </c>
      <c r="M556" s="49">
        <f t="shared" ref="M556" si="1613">L556*C556</f>
        <v>19000</v>
      </c>
    </row>
    <row r="557" spans="1:13" s="42" customFormat="1" x14ac:dyDescent="0.25">
      <c r="A557" s="5">
        <v>43924</v>
      </c>
      <c r="B557" s="37" t="s">
        <v>115</v>
      </c>
      <c r="C557" s="37">
        <v>2500</v>
      </c>
      <c r="D557" s="37" t="s">
        <v>17</v>
      </c>
      <c r="E557" s="74">
        <v>248.8</v>
      </c>
      <c r="F557" s="74">
        <v>250</v>
      </c>
      <c r="G557" s="41">
        <v>252</v>
      </c>
      <c r="H557" s="74">
        <v>0</v>
      </c>
      <c r="I557" s="49">
        <f t="shared" ref="I557" si="1614">(IF(D557="SELL",E557-F557,IF(D557="BUY",F557-E557)))*C557</f>
        <v>2999.9999999999718</v>
      </c>
      <c r="J557" s="41">
        <f>C557*2</f>
        <v>5000</v>
      </c>
      <c r="K557" s="41">
        <v>0</v>
      </c>
      <c r="L557" s="49">
        <f t="shared" ref="L557" si="1615">(J557+I557+K557)/C557</f>
        <v>3.1999999999999886</v>
      </c>
      <c r="M557" s="49">
        <f t="shared" ref="M557" si="1616">L557*C557</f>
        <v>7999.9999999999718</v>
      </c>
    </row>
    <row r="558" spans="1:13" s="42" customFormat="1" x14ac:dyDescent="0.25">
      <c r="A558" s="5">
        <v>43924</v>
      </c>
      <c r="B558" s="37" t="s">
        <v>172</v>
      </c>
      <c r="C558" s="37">
        <v>3200</v>
      </c>
      <c r="D558" s="37" t="s">
        <v>20</v>
      </c>
      <c r="E558" s="74">
        <v>180.9</v>
      </c>
      <c r="F558" s="74">
        <v>182.5</v>
      </c>
      <c r="G558" s="41">
        <v>0</v>
      </c>
      <c r="H558" s="74">
        <v>0</v>
      </c>
      <c r="I558" s="49">
        <f t="shared" ref="I558" si="1617">(IF(D558="SELL",E558-F558,IF(D558="BUY",F558-E558)))*C558</f>
        <v>-5119.9999999999818</v>
      </c>
      <c r="J558" s="41">
        <v>0</v>
      </c>
      <c r="K558" s="41">
        <v>0</v>
      </c>
      <c r="L558" s="49">
        <f t="shared" ref="L558" si="1618">(J558+I558+K558)/C558</f>
        <v>-1.5999999999999943</v>
      </c>
      <c r="M558" s="49">
        <f t="shared" ref="M558" si="1619">L558*C558</f>
        <v>-5119.9999999999818</v>
      </c>
    </row>
    <row r="559" spans="1:13" s="42" customFormat="1" x14ac:dyDescent="0.25">
      <c r="A559" s="5">
        <v>43922</v>
      </c>
      <c r="B559" s="37" t="s">
        <v>77</v>
      </c>
      <c r="C559" s="37">
        <v>1400</v>
      </c>
      <c r="D559" s="37" t="s">
        <v>17</v>
      </c>
      <c r="E559" s="74">
        <v>306</v>
      </c>
      <c r="F559" s="74">
        <v>309</v>
      </c>
      <c r="G559" s="41">
        <v>0</v>
      </c>
      <c r="H559" s="74">
        <v>0</v>
      </c>
      <c r="I559" s="49">
        <f t="shared" ref="I559" si="1620">(IF(D559="SELL",E559-F559,IF(D559="BUY",F559-E559)))*C559</f>
        <v>4200</v>
      </c>
      <c r="J559" s="41">
        <v>0</v>
      </c>
      <c r="K559" s="41">
        <v>0</v>
      </c>
      <c r="L559" s="49">
        <f t="shared" ref="L559" si="1621">(J559+I559+K559)/C559</f>
        <v>3</v>
      </c>
      <c r="M559" s="49">
        <f t="shared" ref="M559" si="1622">L559*C559</f>
        <v>4200</v>
      </c>
    </row>
    <row r="560" spans="1:13" s="42" customFormat="1" x14ac:dyDescent="0.25">
      <c r="A560" s="5">
        <v>43922</v>
      </c>
      <c r="B560" s="37" t="s">
        <v>100</v>
      </c>
      <c r="C560" s="37">
        <v>400</v>
      </c>
      <c r="D560" s="37" t="s">
        <v>20</v>
      </c>
      <c r="E560" s="74">
        <v>1864</v>
      </c>
      <c r="F560" s="74">
        <v>1855</v>
      </c>
      <c r="G560" s="41">
        <v>0</v>
      </c>
      <c r="H560" s="74">
        <v>0</v>
      </c>
      <c r="I560" s="49">
        <f t="shared" ref="I560" si="1623">(IF(D560="SELL",E560-F560,IF(D560="BUY",F560-E560)))*C560</f>
        <v>3600</v>
      </c>
      <c r="J560" s="41">
        <v>0</v>
      </c>
      <c r="K560" s="41">
        <v>0</v>
      </c>
      <c r="L560" s="49">
        <f t="shared" ref="L560" si="1624">(J560+I560+K560)/C560</f>
        <v>9</v>
      </c>
      <c r="M560" s="49">
        <f t="shared" ref="M560" si="1625">L560*C560</f>
        <v>3600</v>
      </c>
    </row>
    <row r="561" spans="1:13" s="42" customFormat="1" x14ac:dyDescent="0.25">
      <c r="A561" s="5">
        <v>43922</v>
      </c>
      <c r="B561" s="37" t="s">
        <v>535</v>
      </c>
      <c r="C561" s="37">
        <v>1500</v>
      </c>
      <c r="D561" s="37" t="s">
        <v>20</v>
      </c>
      <c r="E561" s="74">
        <v>129</v>
      </c>
      <c r="F561" s="74">
        <v>132</v>
      </c>
      <c r="G561" s="41">
        <v>0</v>
      </c>
      <c r="H561" s="74">
        <v>0</v>
      </c>
      <c r="I561" s="49">
        <f t="shared" ref="I561" si="1626">(IF(D561="SELL",E561-F561,IF(D561="BUY",F561-E561)))*C561</f>
        <v>-4500</v>
      </c>
      <c r="J561" s="41">
        <v>0</v>
      </c>
      <c r="K561" s="41">
        <v>0</v>
      </c>
      <c r="L561" s="49">
        <f t="shared" ref="L561" si="1627">(J561+I561+K561)/C561</f>
        <v>-3</v>
      </c>
      <c r="M561" s="49">
        <f t="shared" ref="M561" si="1628">L561*C561</f>
        <v>-4500</v>
      </c>
    </row>
    <row r="562" spans="1:13" s="42" customFormat="1" x14ac:dyDescent="0.25">
      <c r="A562" s="5">
        <v>43921</v>
      </c>
      <c r="B562" s="37" t="s">
        <v>16</v>
      </c>
      <c r="C562" s="37">
        <v>500</v>
      </c>
      <c r="D562" s="37" t="s">
        <v>17</v>
      </c>
      <c r="E562" s="74">
        <v>1070</v>
      </c>
      <c r="F562" s="74">
        <v>1076</v>
      </c>
      <c r="G562" s="41">
        <v>1090</v>
      </c>
      <c r="H562" s="74">
        <v>1120</v>
      </c>
      <c r="I562" s="49">
        <f t="shared" ref="I562" si="1629">(IF(D562="SELL",E562-F562,IF(D562="BUY",F562-E562)))*C562</f>
        <v>3000</v>
      </c>
      <c r="J562" s="41">
        <f>C562*14</f>
        <v>7000</v>
      </c>
      <c r="K562" s="41">
        <f>C562*30</f>
        <v>15000</v>
      </c>
      <c r="L562" s="49">
        <f t="shared" ref="L562" si="1630">(J562+I562+K562)/C562</f>
        <v>50</v>
      </c>
      <c r="M562" s="49">
        <f t="shared" ref="M562" si="1631">L562*C562</f>
        <v>25000</v>
      </c>
    </row>
    <row r="563" spans="1:13" s="42" customFormat="1" x14ac:dyDescent="0.25">
      <c r="A563" s="5">
        <v>43921</v>
      </c>
      <c r="B563" s="37" t="s">
        <v>122</v>
      </c>
      <c r="C563" s="37">
        <v>1200</v>
      </c>
      <c r="D563" s="37" t="s">
        <v>17</v>
      </c>
      <c r="E563" s="74">
        <v>657</v>
      </c>
      <c r="F563" s="74">
        <v>659.5</v>
      </c>
      <c r="G563" s="41">
        <v>665</v>
      </c>
      <c r="H563" s="74">
        <v>0</v>
      </c>
      <c r="I563" s="49">
        <f t="shared" ref="I563" si="1632">(IF(D563="SELL",E563-F563,IF(D563="BUY",F563-E563)))*C563</f>
        <v>3000</v>
      </c>
      <c r="J563" s="41">
        <f>C563*5.5</f>
        <v>6600</v>
      </c>
      <c r="K563" s="41">
        <v>0</v>
      </c>
      <c r="L563" s="49">
        <f t="shared" ref="L563" si="1633">(J563+I563+K563)/C563</f>
        <v>8</v>
      </c>
      <c r="M563" s="49">
        <f t="shared" ref="M563" si="1634">L563*C563</f>
        <v>9600</v>
      </c>
    </row>
    <row r="564" spans="1:13" s="42" customFormat="1" x14ac:dyDescent="0.25">
      <c r="A564" s="5">
        <v>43921</v>
      </c>
      <c r="B564" s="37" t="s">
        <v>304</v>
      </c>
      <c r="C564" s="37">
        <v>1250</v>
      </c>
      <c r="D564" s="37" t="s">
        <v>17</v>
      </c>
      <c r="E564" s="74">
        <v>483.5</v>
      </c>
      <c r="F564" s="74">
        <v>487</v>
      </c>
      <c r="G564" s="41">
        <v>0</v>
      </c>
      <c r="H564" s="74">
        <v>0</v>
      </c>
      <c r="I564" s="49">
        <f t="shared" ref="I564" si="1635">(IF(D564="SELL",E564-F564,IF(D564="BUY",F564-E564)))*C564</f>
        <v>4375</v>
      </c>
      <c r="J564" s="41">
        <v>0</v>
      </c>
      <c r="K564" s="41">
        <v>0</v>
      </c>
      <c r="L564" s="49">
        <f t="shared" ref="L564" si="1636">(J564+I564+K564)/C564</f>
        <v>3.5</v>
      </c>
      <c r="M564" s="49">
        <f t="shared" ref="M564" si="1637">L564*C564</f>
        <v>4375</v>
      </c>
    </row>
    <row r="565" spans="1:13" s="42" customFormat="1" x14ac:dyDescent="0.25">
      <c r="A565" s="5">
        <v>43920</v>
      </c>
      <c r="B565" s="37" t="s">
        <v>509</v>
      </c>
      <c r="C565" s="37">
        <v>400</v>
      </c>
      <c r="D565" s="37" t="s">
        <v>17</v>
      </c>
      <c r="E565" s="74">
        <v>415</v>
      </c>
      <c r="F565" s="74">
        <v>425</v>
      </c>
      <c r="G565" s="41">
        <v>0</v>
      </c>
      <c r="H565" s="74">
        <v>0</v>
      </c>
      <c r="I565" s="49">
        <f t="shared" ref="I565" si="1638">(IF(D565="SELL",E565-F565,IF(D565="BUY",F565-E565)))*C565</f>
        <v>4000</v>
      </c>
      <c r="J565" s="41">
        <v>0</v>
      </c>
      <c r="K565" s="41">
        <v>0</v>
      </c>
      <c r="L565" s="49">
        <f t="shared" ref="L565" si="1639">(J565+I565+K565)/C565</f>
        <v>10</v>
      </c>
      <c r="M565" s="49">
        <f t="shared" ref="M565" si="1640">L565*C565</f>
        <v>4000</v>
      </c>
    </row>
    <row r="566" spans="1:13" s="42" customFormat="1" x14ac:dyDescent="0.25">
      <c r="A566" s="5">
        <v>43920</v>
      </c>
      <c r="B566" s="37" t="s">
        <v>184</v>
      </c>
      <c r="C566" s="37">
        <v>250</v>
      </c>
      <c r="D566" s="37" t="s">
        <v>17</v>
      </c>
      <c r="E566" s="74">
        <v>1875</v>
      </c>
      <c r="F566" s="74">
        <v>1888</v>
      </c>
      <c r="G566" s="41">
        <v>1910</v>
      </c>
      <c r="H566" s="74">
        <v>0</v>
      </c>
      <c r="I566" s="49">
        <f t="shared" ref="I566" si="1641">(IF(D566="SELL",E566-F566,IF(D566="BUY",F566-E566)))*C566</f>
        <v>3250</v>
      </c>
      <c r="J566" s="41">
        <f>C566*22</f>
        <v>5500</v>
      </c>
      <c r="K566" s="41">
        <v>0</v>
      </c>
      <c r="L566" s="49">
        <f t="shared" ref="L566" si="1642">(J566+I566+K566)/C566</f>
        <v>35</v>
      </c>
      <c r="M566" s="49">
        <f t="shared" ref="M566" si="1643">L566*C566</f>
        <v>8750</v>
      </c>
    </row>
    <row r="567" spans="1:13" s="42" customFormat="1" x14ac:dyDescent="0.25">
      <c r="A567" s="5">
        <v>43920</v>
      </c>
      <c r="B567" s="37" t="s">
        <v>28</v>
      </c>
      <c r="C567" s="37">
        <v>3000</v>
      </c>
      <c r="D567" s="37" t="s">
        <v>17</v>
      </c>
      <c r="E567" s="74">
        <v>195</v>
      </c>
      <c r="F567" s="74">
        <v>196.5</v>
      </c>
      <c r="G567" s="41">
        <v>0</v>
      </c>
      <c r="H567" s="74">
        <v>0</v>
      </c>
      <c r="I567" s="49">
        <f t="shared" ref="I567" si="1644">(IF(D567="SELL",E567-F567,IF(D567="BUY",F567-E567)))*C567</f>
        <v>4500</v>
      </c>
      <c r="J567" s="41">
        <v>0</v>
      </c>
      <c r="K567" s="41">
        <v>0</v>
      </c>
      <c r="L567" s="49">
        <f t="shared" ref="L567" si="1645">(J567+I567+K567)/C567</f>
        <v>1.5</v>
      </c>
      <c r="M567" s="49">
        <f t="shared" ref="M567" si="1646">L567*C567</f>
        <v>4500</v>
      </c>
    </row>
    <row r="568" spans="1:13" s="42" customFormat="1" x14ac:dyDescent="0.25">
      <c r="A568" s="5">
        <v>43920</v>
      </c>
      <c r="B568" s="37" t="s">
        <v>108</v>
      </c>
      <c r="C568" s="37">
        <v>1400</v>
      </c>
      <c r="D568" s="37" t="s">
        <v>17</v>
      </c>
      <c r="E568" s="74">
        <v>441</v>
      </c>
      <c r="F568" s="74">
        <v>438</v>
      </c>
      <c r="G568" s="41">
        <v>0</v>
      </c>
      <c r="H568" s="74">
        <v>0</v>
      </c>
      <c r="I568" s="49">
        <f t="shared" ref="I568" si="1647">(IF(D568="SELL",E568-F568,IF(D568="BUY",F568-E568)))*C568</f>
        <v>-4200</v>
      </c>
      <c r="J568" s="41">
        <v>0</v>
      </c>
      <c r="K568" s="41">
        <v>0</v>
      </c>
      <c r="L568" s="49">
        <f t="shared" ref="L568" si="1648">(J568+I568+K568)/C568</f>
        <v>-3</v>
      </c>
      <c r="M568" s="49">
        <f t="shared" ref="M568" si="1649">L568*C568</f>
        <v>-4200</v>
      </c>
    </row>
    <row r="569" spans="1:13" s="42" customFormat="1" x14ac:dyDescent="0.25">
      <c r="A569" s="5">
        <v>43917</v>
      </c>
      <c r="B569" s="37" t="s">
        <v>111</v>
      </c>
      <c r="C569" s="37">
        <v>1250</v>
      </c>
      <c r="D569" s="37" t="s">
        <v>20</v>
      </c>
      <c r="E569" s="74">
        <v>344</v>
      </c>
      <c r="F569" s="74">
        <v>341.55</v>
      </c>
      <c r="G569" s="41">
        <v>338</v>
      </c>
      <c r="H569" s="74">
        <v>0</v>
      </c>
      <c r="I569" s="49">
        <f t="shared" ref="I569" si="1650">(IF(D569="SELL",E569-F569,IF(D569="BUY",F569-E569)))*C569</f>
        <v>3062.4999999999859</v>
      </c>
      <c r="J569" s="41">
        <f>C569*3.55</f>
        <v>4437.5</v>
      </c>
      <c r="K569" s="41">
        <v>0</v>
      </c>
      <c r="L569" s="49">
        <f t="shared" ref="L569" si="1651">(J569+I569+K569)/C569</f>
        <v>5.9999999999999885</v>
      </c>
      <c r="M569" s="49">
        <f t="shared" ref="M569" si="1652">L569*C569</f>
        <v>7499.9999999999854</v>
      </c>
    </row>
    <row r="570" spans="1:13" s="42" customFormat="1" x14ac:dyDescent="0.25">
      <c r="A570" s="5">
        <v>43917</v>
      </c>
      <c r="B570" s="37" t="s">
        <v>590</v>
      </c>
      <c r="C570" s="37">
        <v>200</v>
      </c>
      <c r="D570" s="37" t="s">
        <v>20</v>
      </c>
      <c r="E570" s="74">
        <v>2033</v>
      </c>
      <c r="F570" s="74">
        <v>2001.45</v>
      </c>
      <c r="G570" s="41">
        <v>0</v>
      </c>
      <c r="H570" s="74">
        <v>0</v>
      </c>
      <c r="I570" s="49">
        <f t="shared" ref="I570" si="1653">(IF(D570="SELL",E570-F570,IF(D570="BUY",F570-E570)))*C570</f>
        <v>6309.9999999999909</v>
      </c>
      <c r="J570" s="41">
        <v>0</v>
      </c>
      <c r="K570" s="41">
        <v>0</v>
      </c>
      <c r="L570" s="49">
        <f t="shared" ref="L570" si="1654">(J570+I570+K570)/C570</f>
        <v>31.549999999999955</v>
      </c>
      <c r="M570" s="49">
        <f t="shared" ref="M570" si="1655">L570*C570</f>
        <v>6309.9999999999909</v>
      </c>
    </row>
    <row r="571" spans="1:13" s="42" customFormat="1" x14ac:dyDescent="0.25">
      <c r="A571" s="5">
        <v>43917</v>
      </c>
      <c r="B571" s="37" t="s">
        <v>188</v>
      </c>
      <c r="C571" s="37">
        <v>250</v>
      </c>
      <c r="D571" s="37" t="s">
        <v>20</v>
      </c>
      <c r="E571" s="74">
        <v>2930</v>
      </c>
      <c r="F571" s="74">
        <v>2918</v>
      </c>
      <c r="G571" s="41">
        <v>0</v>
      </c>
      <c r="H571" s="74">
        <v>0</v>
      </c>
      <c r="I571" s="49">
        <f t="shared" ref="I571" si="1656">(IF(D571="SELL",E571-F571,IF(D571="BUY",F571-E571)))*C571</f>
        <v>3000</v>
      </c>
      <c r="J571" s="41">
        <v>0</v>
      </c>
      <c r="K571" s="41">
        <v>0</v>
      </c>
      <c r="L571" s="49">
        <f t="shared" ref="L571" si="1657">(J571+I571+K571)/C571</f>
        <v>12</v>
      </c>
      <c r="M571" s="49">
        <f t="shared" ref="M571" si="1658">L571*C571</f>
        <v>3000</v>
      </c>
    </row>
    <row r="572" spans="1:13" s="42" customFormat="1" x14ac:dyDescent="0.25">
      <c r="A572" s="5">
        <v>43916</v>
      </c>
      <c r="B572" s="37" t="s">
        <v>157</v>
      </c>
      <c r="C572" s="37">
        <v>1000</v>
      </c>
      <c r="D572" s="37" t="s">
        <v>17</v>
      </c>
      <c r="E572" s="74">
        <v>349</v>
      </c>
      <c r="F572" s="74">
        <v>353</v>
      </c>
      <c r="G572" s="41">
        <v>358</v>
      </c>
      <c r="H572" s="74">
        <v>365</v>
      </c>
      <c r="I572" s="49">
        <f t="shared" ref="I572" si="1659">(IF(D572="SELL",E572-F572,IF(D572="BUY",F572-E572)))*C572</f>
        <v>4000</v>
      </c>
      <c r="J572" s="41">
        <f>C572*5</f>
        <v>5000</v>
      </c>
      <c r="K572" s="41">
        <f>C572*7</f>
        <v>7000</v>
      </c>
      <c r="L572" s="49">
        <f t="shared" ref="L572" si="1660">(J572+I572+K572)/C572</f>
        <v>16</v>
      </c>
      <c r="M572" s="49">
        <f t="shared" ref="M572" si="1661">L572*C572</f>
        <v>16000</v>
      </c>
    </row>
    <row r="573" spans="1:13" s="42" customFormat="1" x14ac:dyDescent="0.25">
      <c r="A573" s="5">
        <v>43916</v>
      </c>
      <c r="B573" s="37" t="s">
        <v>168</v>
      </c>
      <c r="C573" s="37">
        <v>250</v>
      </c>
      <c r="D573" s="37" t="s">
        <v>17</v>
      </c>
      <c r="E573" s="74">
        <v>1795</v>
      </c>
      <c r="F573" s="74">
        <v>1810</v>
      </c>
      <c r="G573" s="41">
        <v>1830</v>
      </c>
      <c r="H573" s="74">
        <v>0</v>
      </c>
      <c r="I573" s="49">
        <f t="shared" ref="I573" si="1662">(IF(D573="SELL",E573-F573,IF(D573="BUY",F573-E573)))*C573</f>
        <v>3750</v>
      </c>
      <c r="J573" s="41">
        <f>C573*20</f>
        <v>5000</v>
      </c>
      <c r="K573" s="41">
        <v>0</v>
      </c>
      <c r="L573" s="49">
        <f t="shared" ref="L573" si="1663">(J573+I573+K573)/C573</f>
        <v>35</v>
      </c>
      <c r="M573" s="49">
        <f t="shared" ref="M573" si="1664">L573*C573</f>
        <v>8750</v>
      </c>
    </row>
    <row r="574" spans="1:13" s="42" customFormat="1" x14ac:dyDescent="0.25">
      <c r="A574" s="5">
        <v>43916</v>
      </c>
      <c r="B574" s="37" t="s">
        <v>450</v>
      </c>
      <c r="C574" s="37">
        <v>309</v>
      </c>
      <c r="D574" s="37" t="s">
        <v>17</v>
      </c>
      <c r="E574" s="74">
        <v>988</v>
      </c>
      <c r="F574" s="74">
        <v>1000</v>
      </c>
      <c r="G574" s="41">
        <v>0</v>
      </c>
      <c r="H574" s="74">
        <v>0</v>
      </c>
      <c r="I574" s="49">
        <f t="shared" ref="I574" si="1665">(IF(D574="SELL",E574-F574,IF(D574="BUY",F574-E574)))*C574</f>
        <v>3708</v>
      </c>
      <c r="J574" s="41">
        <v>0</v>
      </c>
      <c r="K574" s="41">
        <v>0</v>
      </c>
      <c r="L574" s="49">
        <f t="shared" ref="L574" si="1666">(J574+I574+K574)/C574</f>
        <v>12</v>
      </c>
      <c r="M574" s="49">
        <f t="shared" ref="M574" si="1667">L574*C574</f>
        <v>3708</v>
      </c>
    </row>
    <row r="575" spans="1:13" s="42" customFormat="1" x14ac:dyDescent="0.25">
      <c r="A575" s="5">
        <v>43915</v>
      </c>
      <c r="B575" s="37" t="s">
        <v>463</v>
      </c>
      <c r="C575" s="37">
        <v>600</v>
      </c>
      <c r="D575" s="37" t="s">
        <v>17</v>
      </c>
      <c r="E575" s="74">
        <v>1505</v>
      </c>
      <c r="F575" s="74">
        <v>1510</v>
      </c>
      <c r="G575" s="41">
        <v>1525</v>
      </c>
      <c r="H575" s="74">
        <v>1540</v>
      </c>
      <c r="I575" s="49">
        <f t="shared" ref="I575" si="1668">(IF(D575="SELL",E575-F575,IF(D575="BUY",F575-E575)))*C575</f>
        <v>3000</v>
      </c>
      <c r="J575" s="41">
        <f>C575*15</f>
        <v>9000</v>
      </c>
      <c r="K575" s="41">
        <f>C575*15</f>
        <v>9000</v>
      </c>
      <c r="L575" s="49">
        <f t="shared" ref="L575" si="1669">(J575+I575+K575)/C575</f>
        <v>35</v>
      </c>
      <c r="M575" s="49">
        <f t="shared" ref="M575" si="1670">L575*C575</f>
        <v>21000</v>
      </c>
    </row>
    <row r="576" spans="1:13" s="42" customFormat="1" x14ac:dyDescent="0.25">
      <c r="A576" s="5">
        <v>43915</v>
      </c>
      <c r="B576" s="37" t="s">
        <v>94</v>
      </c>
      <c r="C576" s="37">
        <v>2300</v>
      </c>
      <c r="D576" s="37" t="s">
        <v>17</v>
      </c>
      <c r="E576" s="74">
        <v>281</v>
      </c>
      <c r="F576" s="74">
        <v>283</v>
      </c>
      <c r="G576" s="41">
        <v>0</v>
      </c>
      <c r="H576" s="74">
        <v>0</v>
      </c>
      <c r="I576" s="49">
        <f t="shared" ref="I576" si="1671">(IF(D576="SELL",E576-F576,IF(D576="BUY",F576-E576)))*C576</f>
        <v>4600</v>
      </c>
      <c r="J576" s="41">
        <v>0</v>
      </c>
      <c r="K576" s="41">
        <v>0</v>
      </c>
      <c r="L576" s="49">
        <f t="shared" ref="L576" si="1672">(J576+I576+K576)/C576</f>
        <v>2</v>
      </c>
      <c r="M576" s="49">
        <f t="shared" ref="M576" si="1673">L576*C576</f>
        <v>4600</v>
      </c>
    </row>
    <row r="577" spans="1:13" s="42" customFormat="1" x14ac:dyDescent="0.25">
      <c r="A577" s="5">
        <v>43915</v>
      </c>
      <c r="B577" s="37" t="s">
        <v>157</v>
      </c>
      <c r="C577" s="37">
        <v>1000</v>
      </c>
      <c r="D577" s="37" t="s">
        <v>17</v>
      </c>
      <c r="E577" s="74">
        <v>331</v>
      </c>
      <c r="F577" s="74">
        <v>334</v>
      </c>
      <c r="G577" s="41">
        <v>0</v>
      </c>
      <c r="H577" s="74">
        <v>0</v>
      </c>
      <c r="I577" s="49">
        <f t="shared" ref="I577" si="1674">(IF(D577="SELL",E577-F577,IF(D577="BUY",F577-E577)))*C577</f>
        <v>3000</v>
      </c>
      <c r="J577" s="41">
        <v>0</v>
      </c>
      <c r="K577" s="41">
        <v>0</v>
      </c>
      <c r="L577" s="49">
        <f t="shared" ref="L577" si="1675">(J577+I577+K577)/C577</f>
        <v>3</v>
      </c>
      <c r="M577" s="49">
        <f t="shared" ref="M577" si="1676">L577*C577</f>
        <v>3000</v>
      </c>
    </row>
    <row r="578" spans="1:13" s="42" customFormat="1" x14ac:dyDescent="0.25">
      <c r="A578" s="5">
        <v>43914</v>
      </c>
      <c r="B578" s="37" t="s">
        <v>578</v>
      </c>
      <c r="C578" s="37">
        <v>2200</v>
      </c>
      <c r="D578" s="37" t="s">
        <v>20</v>
      </c>
      <c r="E578" s="74">
        <v>404</v>
      </c>
      <c r="F578" s="74">
        <v>403</v>
      </c>
      <c r="G578" s="41">
        <v>400</v>
      </c>
      <c r="H578" s="74">
        <v>398</v>
      </c>
      <c r="I578" s="49">
        <f t="shared" ref="I578" si="1677">(IF(D578="SELL",E578-F578,IF(D578="BUY",F578-E578)))*C578</f>
        <v>2200</v>
      </c>
      <c r="J578" s="41">
        <f>C578*3</f>
        <v>6600</v>
      </c>
      <c r="K578" s="41">
        <f>C578*2</f>
        <v>4400</v>
      </c>
      <c r="L578" s="49">
        <f t="shared" ref="L578" si="1678">(J578+I578+K578)/C578</f>
        <v>6</v>
      </c>
      <c r="M578" s="49">
        <f t="shared" ref="M578" si="1679">L578*C578</f>
        <v>13200</v>
      </c>
    </row>
    <row r="579" spans="1:13" s="42" customFormat="1" x14ac:dyDescent="0.25">
      <c r="A579" s="5">
        <v>43914</v>
      </c>
      <c r="B579" s="37" t="s">
        <v>107</v>
      </c>
      <c r="C579" s="37">
        <v>1200</v>
      </c>
      <c r="D579" s="37" t="s">
        <v>17</v>
      </c>
      <c r="E579" s="74">
        <v>278</v>
      </c>
      <c r="F579" s="74">
        <v>281</v>
      </c>
      <c r="G579" s="41">
        <v>0</v>
      </c>
      <c r="H579" s="74">
        <v>0</v>
      </c>
      <c r="I579" s="49">
        <f t="shared" ref="I579" si="1680">(IF(D579="SELL",E579-F579,IF(D579="BUY",F579-E579)))*C579</f>
        <v>3600</v>
      </c>
      <c r="J579" s="41">
        <v>0</v>
      </c>
      <c r="K579" s="41">
        <v>0</v>
      </c>
      <c r="L579" s="49">
        <f t="shared" ref="L579" si="1681">(J579+I579+K579)/C579</f>
        <v>3</v>
      </c>
      <c r="M579" s="49">
        <f t="shared" ref="M579" si="1682">L579*C579</f>
        <v>3600</v>
      </c>
    </row>
    <row r="580" spans="1:13" s="42" customFormat="1" x14ac:dyDescent="0.25">
      <c r="A580" s="5">
        <v>43913</v>
      </c>
      <c r="B580" s="37" t="s">
        <v>341</v>
      </c>
      <c r="C580" s="37">
        <v>1375</v>
      </c>
      <c r="D580" s="37" t="s">
        <v>20</v>
      </c>
      <c r="E580" s="74">
        <v>297</v>
      </c>
      <c r="F580" s="74">
        <v>293</v>
      </c>
      <c r="G580" s="41">
        <v>290</v>
      </c>
      <c r="H580" s="74">
        <v>285</v>
      </c>
      <c r="I580" s="49">
        <f t="shared" ref="I580" si="1683">(IF(D580="SELL",E580-F580,IF(D580="BUY",F580-E580)))*C580</f>
        <v>5500</v>
      </c>
      <c r="J580" s="41">
        <f>C580*3</f>
        <v>4125</v>
      </c>
      <c r="K580" s="41">
        <f>C580*5</f>
        <v>6875</v>
      </c>
      <c r="L580" s="49">
        <f t="shared" ref="L580" si="1684">(J580+I580+K580)/C580</f>
        <v>12</v>
      </c>
      <c r="M580" s="49">
        <f t="shared" ref="M580" si="1685">L580*C580</f>
        <v>16500</v>
      </c>
    </row>
    <row r="581" spans="1:13" s="42" customFormat="1" x14ac:dyDescent="0.25">
      <c r="A581" s="5">
        <v>43913</v>
      </c>
      <c r="B581" s="37" t="s">
        <v>76</v>
      </c>
      <c r="C581" s="37">
        <v>750</v>
      </c>
      <c r="D581" s="37" t="s">
        <v>20</v>
      </c>
      <c r="E581" s="74">
        <v>465</v>
      </c>
      <c r="F581" s="74">
        <v>461</v>
      </c>
      <c r="G581" s="41">
        <v>455</v>
      </c>
      <c r="H581" s="74">
        <v>440</v>
      </c>
      <c r="I581" s="49">
        <f t="shared" ref="I581" si="1686">(IF(D581="SELL",E581-F581,IF(D581="BUY",F581-E581)))*C581</f>
        <v>3000</v>
      </c>
      <c r="J581" s="41">
        <f>C581*6</f>
        <v>4500</v>
      </c>
      <c r="K581" s="41">
        <f>C581*15</f>
        <v>11250</v>
      </c>
      <c r="L581" s="49">
        <f t="shared" ref="L581" si="1687">(J581+I581+K581)/C581</f>
        <v>25</v>
      </c>
      <c r="M581" s="49">
        <f t="shared" ref="M581" si="1688">L581*C581</f>
        <v>18750</v>
      </c>
    </row>
    <row r="582" spans="1:13" s="42" customFormat="1" x14ac:dyDescent="0.25">
      <c r="A582" s="5">
        <v>43910</v>
      </c>
      <c r="B582" s="37" t="s">
        <v>184</v>
      </c>
      <c r="C582" s="37">
        <v>250</v>
      </c>
      <c r="D582" s="37" t="s">
        <v>17</v>
      </c>
      <c r="E582" s="74">
        <v>1696</v>
      </c>
      <c r="F582" s="74">
        <v>1708</v>
      </c>
      <c r="G582" s="41">
        <v>1730</v>
      </c>
      <c r="H582" s="74">
        <v>1760</v>
      </c>
      <c r="I582" s="49">
        <f t="shared" ref="I582" si="1689">(IF(D582="SELL",E582-F582,IF(D582="BUY",F582-E582)))*C582</f>
        <v>3000</v>
      </c>
      <c r="J582" s="41">
        <f>C582*22</f>
        <v>5500</v>
      </c>
      <c r="K582" s="41">
        <f>C582*30</f>
        <v>7500</v>
      </c>
      <c r="L582" s="49">
        <f t="shared" ref="L582" si="1690">(J582+I582+K582)/C582</f>
        <v>64</v>
      </c>
      <c r="M582" s="49">
        <f t="shared" ref="M582" si="1691">L582*C582</f>
        <v>16000</v>
      </c>
    </row>
    <row r="583" spans="1:13" s="42" customFormat="1" x14ac:dyDescent="0.25">
      <c r="A583" s="5">
        <v>43910</v>
      </c>
      <c r="B583" s="37" t="s">
        <v>122</v>
      </c>
      <c r="C583" s="37">
        <v>1200</v>
      </c>
      <c r="D583" s="37" t="s">
        <v>17</v>
      </c>
      <c r="E583" s="74">
        <v>567.5</v>
      </c>
      <c r="F583" s="74">
        <v>570.5</v>
      </c>
      <c r="G583" s="41">
        <v>575</v>
      </c>
      <c r="H583" s="74">
        <v>580</v>
      </c>
      <c r="I583" s="49">
        <f t="shared" ref="I583" si="1692">(IF(D583="SELL",E583-F583,IF(D583="BUY",F583-E583)))*C583</f>
        <v>3600</v>
      </c>
      <c r="J583" s="41">
        <f>C583*4.5</f>
        <v>5400</v>
      </c>
      <c r="K583" s="41">
        <f>C583*5</f>
        <v>6000</v>
      </c>
      <c r="L583" s="49">
        <f t="shared" ref="L583" si="1693">(J583+I583+K583)/C583</f>
        <v>12.5</v>
      </c>
      <c r="M583" s="49">
        <f t="shared" ref="M583" si="1694">L583*C583</f>
        <v>15000</v>
      </c>
    </row>
    <row r="584" spans="1:13" s="42" customFormat="1" x14ac:dyDescent="0.25">
      <c r="A584" s="5">
        <v>43910</v>
      </c>
      <c r="B584" s="37" t="s">
        <v>146</v>
      </c>
      <c r="C584" s="37">
        <v>1851</v>
      </c>
      <c r="D584" s="37" t="s">
        <v>20</v>
      </c>
      <c r="E584" s="74">
        <v>437.5</v>
      </c>
      <c r="F584" s="74">
        <v>436</v>
      </c>
      <c r="G584" s="41">
        <v>0</v>
      </c>
      <c r="H584" s="74">
        <v>0</v>
      </c>
      <c r="I584" s="49">
        <f t="shared" ref="I584" si="1695">(IF(D584="SELL",E584-F584,IF(D584="BUY",F584-E584)))*C584</f>
        <v>2776.5</v>
      </c>
      <c r="J584" s="41">
        <v>0</v>
      </c>
      <c r="K584" s="41">
        <v>0</v>
      </c>
      <c r="L584" s="49">
        <f t="shared" ref="L584" si="1696">(J584+I584+K584)/C584</f>
        <v>1.5</v>
      </c>
      <c r="M584" s="49">
        <f t="shared" ref="M584" si="1697">L584*C584</f>
        <v>2776.5</v>
      </c>
    </row>
    <row r="585" spans="1:13" s="42" customFormat="1" x14ac:dyDescent="0.25">
      <c r="A585" s="5">
        <v>43909</v>
      </c>
      <c r="B585" s="37" t="s">
        <v>127</v>
      </c>
      <c r="C585" s="37">
        <v>2500</v>
      </c>
      <c r="D585" s="37" t="s">
        <v>17</v>
      </c>
      <c r="E585" s="74">
        <v>157.1</v>
      </c>
      <c r="F585" s="74">
        <v>158</v>
      </c>
      <c r="G585" s="41">
        <v>160</v>
      </c>
      <c r="H585" s="74">
        <v>0</v>
      </c>
      <c r="I585" s="49">
        <f t="shared" ref="I585" si="1698">(IF(D585="SELL",E585-F585,IF(D585="BUY",F585-E585)))*C585</f>
        <v>2250.0000000000141</v>
      </c>
      <c r="J585" s="41">
        <f>C585*2</f>
        <v>5000</v>
      </c>
      <c r="K585" s="41">
        <v>0</v>
      </c>
      <c r="L585" s="49">
        <f t="shared" ref="L585" si="1699">(J585+I585+K585)/C585</f>
        <v>2.9000000000000057</v>
      </c>
      <c r="M585" s="49">
        <f t="shared" ref="M585" si="1700">L585*C585</f>
        <v>7250.0000000000146</v>
      </c>
    </row>
    <row r="586" spans="1:13" s="42" customFormat="1" x14ac:dyDescent="0.25">
      <c r="A586" s="5">
        <v>43909</v>
      </c>
      <c r="B586" s="37" t="s">
        <v>184</v>
      </c>
      <c r="C586" s="37">
        <v>250</v>
      </c>
      <c r="D586" s="37" t="s">
        <v>17</v>
      </c>
      <c r="E586" s="74">
        <v>1648</v>
      </c>
      <c r="F586" s="74">
        <v>1658</v>
      </c>
      <c r="G586" s="41">
        <v>1670</v>
      </c>
      <c r="H586" s="74">
        <v>0</v>
      </c>
      <c r="I586" s="49">
        <f t="shared" ref="I586" si="1701">(IF(D586="SELL",E586-F586,IF(D586="BUY",F586-E586)))*C586</f>
        <v>2500</v>
      </c>
      <c r="J586" s="41">
        <f>C586*12</f>
        <v>3000</v>
      </c>
      <c r="K586" s="41">
        <v>0</v>
      </c>
      <c r="L586" s="49">
        <f t="shared" ref="L586" si="1702">(J586+I586+K586)/C586</f>
        <v>22</v>
      </c>
      <c r="M586" s="49">
        <f t="shared" ref="M586" si="1703">L586*C586</f>
        <v>5500</v>
      </c>
    </row>
    <row r="587" spans="1:13" s="42" customFormat="1" x14ac:dyDescent="0.25">
      <c r="A587" s="5">
        <v>43909</v>
      </c>
      <c r="B587" s="37" t="s">
        <v>589</v>
      </c>
      <c r="C587" s="37">
        <v>500</v>
      </c>
      <c r="D587" s="37" t="s">
        <v>17</v>
      </c>
      <c r="E587" s="74">
        <v>1825</v>
      </c>
      <c r="F587" s="74">
        <v>1833.3</v>
      </c>
      <c r="G587" s="41">
        <v>0</v>
      </c>
      <c r="H587" s="74">
        <v>0</v>
      </c>
      <c r="I587" s="49">
        <f t="shared" ref="I587" si="1704">(IF(D587="SELL",E587-F587,IF(D587="BUY",F587-E587)))*C587</f>
        <v>4149.9999999999773</v>
      </c>
      <c r="J587" s="41">
        <v>0</v>
      </c>
      <c r="K587" s="41">
        <v>0</v>
      </c>
      <c r="L587" s="49">
        <f t="shared" ref="L587" si="1705">(J587+I587+K587)/C587</f>
        <v>8.2999999999999545</v>
      </c>
      <c r="M587" s="49">
        <f t="shared" ref="M587" si="1706">L587*C587</f>
        <v>4149.9999999999773</v>
      </c>
    </row>
    <row r="588" spans="1:13" s="42" customFormat="1" x14ac:dyDescent="0.25">
      <c r="A588" s="5">
        <v>43909</v>
      </c>
      <c r="B588" s="37" t="s">
        <v>85</v>
      </c>
      <c r="C588" s="37">
        <v>900</v>
      </c>
      <c r="D588" s="37" t="s">
        <v>20</v>
      </c>
      <c r="E588" s="74">
        <v>415</v>
      </c>
      <c r="F588" s="74">
        <v>421</v>
      </c>
      <c r="G588" s="41">
        <v>0</v>
      </c>
      <c r="H588" s="74">
        <v>0</v>
      </c>
      <c r="I588" s="49">
        <f t="shared" ref="I588" si="1707">(IF(D588="SELL",E588-F588,IF(D588="BUY",F588-E588)))*C588</f>
        <v>-5400</v>
      </c>
      <c r="J588" s="41">
        <v>0</v>
      </c>
      <c r="K588" s="41">
        <v>0</v>
      </c>
      <c r="L588" s="49">
        <f t="shared" ref="L588" si="1708">(J588+I588+K588)/C588</f>
        <v>-6</v>
      </c>
      <c r="M588" s="49">
        <f t="shared" ref="M588" si="1709">L588*C588</f>
        <v>-5400</v>
      </c>
    </row>
    <row r="589" spans="1:13" s="42" customFormat="1" x14ac:dyDescent="0.25">
      <c r="A589" s="5">
        <v>43908</v>
      </c>
      <c r="B589" s="37" t="s">
        <v>424</v>
      </c>
      <c r="C589" s="37">
        <v>375</v>
      </c>
      <c r="D589" s="37" t="s">
        <v>20</v>
      </c>
      <c r="E589" s="74">
        <v>1140</v>
      </c>
      <c r="F589" s="74">
        <v>1132</v>
      </c>
      <c r="G589" s="41">
        <v>1126</v>
      </c>
      <c r="H589" s="74">
        <v>1118</v>
      </c>
      <c r="I589" s="49">
        <f t="shared" ref="I589" si="1710">(IF(D589="SELL",E589-F589,IF(D589="BUY",F589-E589)))*C589</f>
        <v>3000</v>
      </c>
      <c r="J589" s="41">
        <f>C589*6</f>
        <v>2250</v>
      </c>
      <c r="K589" s="41">
        <f>C589*8</f>
        <v>3000</v>
      </c>
      <c r="L589" s="49">
        <f t="shared" ref="L589" si="1711">(J589+I589+K589)/C589</f>
        <v>22</v>
      </c>
      <c r="M589" s="49">
        <f t="shared" ref="M589" si="1712">L589*C589</f>
        <v>8250</v>
      </c>
    </row>
    <row r="590" spans="1:13" s="42" customFormat="1" x14ac:dyDescent="0.25">
      <c r="A590" s="5">
        <v>43908</v>
      </c>
      <c r="B590" s="37" t="s">
        <v>16</v>
      </c>
      <c r="C590" s="37">
        <v>500</v>
      </c>
      <c r="D590" s="37" t="s">
        <v>20</v>
      </c>
      <c r="E590" s="74">
        <v>1002</v>
      </c>
      <c r="F590" s="74">
        <v>996</v>
      </c>
      <c r="G590" s="41">
        <v>0</v>
      </c>
      <c r="H590" s="74">
        <v>0</v>
      </c>
      <c r="I590" s="49">
        <f t="shared" ref="I590" si="1713">(IF(D590="SELL",E590-F590,IF(D590="BUY",F590-E590)))*C590</f>
        <v>3000</v>
      </c>
      <c r="J590" s="41">
        <v>0</v>
      </c>
      <c r="K590" s="41">
        <v>0</v>
      </c>
      <c r="L590" s="49">
        <f t="shared" ref="L590" si="1714">(J590+I590+K590)/C590</f>
        <v>6</v>
      </c>
      <c r="M590" s="49">
        <f t="shared" ref="M590" si="1715">L590*C590</f>
        <v>3000</v>
      </c>
    </row>
    <row r="591" spans="1:13" s="42" customFormat="1" x14ac:dyDescent="0.25">
      <c r="A591" s="5">
        <v>43908</v>
      </c>
      <c r="B591" s="37" t="s">
        <v>588</v>
      </c>
      <c r="C591" s="37">
        <v>2700</v>
      </c>
      <c r="D591" s="37" t="s">
        <v>20</v>
      </c>
      <c r="E591" s="74">
        <v>270</v>
      </c>
      <c r="F591" s="74">
        <v>271.8</v>
      </c>
      <c r="G591" s="41">
        <v>0</v>
      </c>
      <c r="H591" s="74">
        <v>0</v>
      </c>
      <c r="I591" s="49">
        <f t="shared" ref="I591" si="1716">(IF(D591="SELL",E591-F591,IF(D591="BUY",F591-E591)))*C591</f>
        <v>-4860.0000000000309</v>
      </c>
      <c r="J591" s="41">
        <v>0</v>
      </c>
      <c r="K591" s="41">
        <v>0</v>
      </c>
      <c r="L591" s="49">
        <f t="shared" ref="L591" si="1717">(J591+I591+K591)/C591</f>
        <v>-1.8000000000000114</v>
      </c>
      <c r="M591" s="49">
        <f t="shared" ref="M591" si="1718">L591*C591</f>
        <v>-4860.0000000000309</v>
      </c>
    </row>
    <row r="592" spans="1:13" s="42" customFormat="1" x14ac:dyDescent="0.25">
      <c r="A592" s="5">
        <v>43907</v>
      </c>
      <c r="B592" s="37" t="s">
        <v>578</v>
      </c>
      <c r="C592" s="37">
        <v>2200</v>
      </c>
      <c r="D592" s="37" t="s">
        <v>17</v>
      </c>
      <c r="E592" s="74">
        <v>460</v>
      </c>
      <c r="F592" s="74">
        <v>462</v>
      </c>
      <c r="G592" s="41">
        <v>0</v>
      </c>
      <c r="H592" s="74">
        <v>0</v>
      </c>
      <c r="I592" s="49">
        <f t="shared" ref="I592" si="1719">(IF(D592="SELL",E592-F592,IF(D592="BUY",F592-E592)))*C592</f>
        <v>4400</v>
      </c>
      <c r="J592" s="41">
        <v>0</v>
      </c>
      <c r="K592" s="41">
        <v>0</v>
      </c>
      <c r="L592" s="49">
        <f t="shared" ref="L592" si="1720">(J592+I592+K592)/C592</f>
        <v>2</v>
      </c>
      <c r="M592" s="49">
        <f t="shared" ref="M592" si="1721">L592*C592</f>
        <v>4400</v>
      </c>
    </row>
    <row r="593" spans="1:13" s="42" customFormat="1" x14ac:dyDescent="0.25">
      <c r="A593" s="5">
        <v>43907</v>
      </c>
      <c r="B593" s="37" t="s">
        <v>86</v>
      </c>
      <c r="C593" s="37">
        <v>500</v>
      </c>
      <c r="D593" s="37" t="s">
        <v>20</v>
      </c>
      <c r="E593" s="74">
        <v>1312</v>
      </c>
      <c r="F593" s="74">
        <v>1300</v>
      </c>
      <c r="G593" s="41">
        <v>1290</v>
      </c>
      <c r="H593" s="74">
        <v>1270</v>
      </c>
      <c r="I593" s="49">
        <f t="shared" ref="I593" si="1722">(IF(D593="SELL",E593-F593,IF(D593="BUY",F593-E593)))*C593</f>
        <v>6000</v>
      </c>
      <c r="J593" s="41">
        <f>C593*10</f>
        <v>5000</v>
      </c>
      <c r="K593" s="41">
        <f>C593*20</f>
        <v>10000</v>
      </c>
      <c r="L593" s="49">
        <f t="shared" ref="L593" si="1723">(J593+I593+K593)/C593</f>
        <v>42</v>
      </c>
      <c r="M593" s="49">
        <f t="shared" ref="M593" si="1724">L593*C593</f>
        <v>21000</v>
      </c>
    </row>
    <row r="594" spans="1:13" s="42" customFormat="1" x14ac:dyDescent="0.25">
      <c r="A594" s="5">
        <v>43907</v>
      </c>
      <c r="B594" s="37" t="s">
        <v>87</v>
      </c>
      <c r="C594" s="37">
        <v>2100</v>
      </c>
      <c r="D594" s="37" t="s">
        <v>17</v>
      </c>
      <c r="E594" s="74">
        <v>215</v>
      </c>
      <c r="F594" s="74">
        <v>214</v>
      </c>
      <c r="G594" s="41">
        <v>0</v>
      </c>
      <c r="H594" s="74">
        <v>0</v>
      </c>
      <c r="I594" s="49">
        <f t="shared" ref="I594" si="1725">(IF(D594="SELL",E594-F594,IF(D594="BUY",F594-E594)))*C594</f>
        <v>-2100</v>
      </c>
      <c r="J594" s="41">
        <v>0</v>
      </c>
      <c r="K594" s="41">
        <v>0</v>
      </c>
      <c r="L594" s="49">
        <f t="shared" ref="L594" si="1726">(J594+I594+K594)/C594</f>
        <v>-1</v>
      </c>
      <c r="M594" s="49">
        <f t="shared" ref="M594" si="1727">L594*C594</f>
        <v>-2100</v>
      </c>
    </row>
    <row r="595" spans="1:13" s="42" customFormat="1" x14ac:dyDescent="0.25">
      <c r="A595" s="5">
        <v>43906</v>
      </c>
      <c r="B595" s="37" t="s">
        <v>124</v>
      </c>
      <c r="C595" s="37">
        <v>1400</v>
      </c>
      <c r="D595" s="37" t="s">
        <v>17</v>
      </c>
      <c r="E595" s="74">
        <v>215</v>
      </c>
      <c r="F595" s="74">
        <v>217</v>
      </c>
      <c r="G595" s="41">
        <v>220</v>
      </c>
      <c r="H595" s="74">
        <v>224</v>
      </c>
      <c r="I595" s="49">
        <f t="shared" ref="I595" si="1728">(IF(D595="SELL",E595-F595,IF(D595="BUY",F595-E595)))*C595</f>
        <v>2800</v>
      </c>
      <c r="J595" s="41">
        <f>C595*3</f>
        <v>4200</v>
      </c>
      <c r="K595" s="41">
        <f>C595*4</f>
        <v>5600</v>
      </c>
      <c r="L595" s="49">
        <f t="shared" ref="L595" si="1729">(J595+I595+K595)/C595</f>
        <v>9</v>
      </c>
      <c r="M595" s="49">
        <f t="shared" ref="M595" si="1730">L595*C595</f>
        <v>12600</v>
      </c>
    </row>
    <row r="596" spans="1:13" s="42" customFormat="1" x14ac:dyDescent="0.25">
      <c r="A596" s="5">
        <v>43906</v>
      </c>
      <c r="B596" s="37" t="s">
        <v>87</v>
      </c>
      <c r="C596" s="37">
        <v>2100</v>
      </c>
      <c r="D596" s="37" t="s">
        <v>17</v>
      </c>
      <c r="E596" s="74">
        <v>200</v>
      </c>
      <c r="F596" s="74">
        <v>202</v>
      </c>
      <c r="G596" s="41">
        <v>205</v>
      </c>
      <c r="H596" s="74">
        <v>208</v>
      </c>
      <c r="I596" s="49">
        <f t="shared" ref="I596" si="1731">(IF(D596="SELL",E596-F596,IF(D596="BUY",F596-E596)))*C596</f>
        <v>4200</v>
      </c>
      <c r="J596" s="41">
        <f>C596*3</f>
        <v>6300</v>
      </c>
      <c r="K596" s="41">
        <f>C596*3</f>
        <v>6300</v>
      </c>
      <c r="L596" s="49">
        <f t="shared" ref="L596" si="1732">(J596+I596+K596)/C596</f>
        <v>8</v>
      </c>
      <c r="M596" s="49">
        <f t="shared" ref="M596" si="1733">L596*C596</f>
        <v>16800</v>
      </c>
    </row>
    <row r="597" spans="1:13" s="42" customFormat="1" x14ac:dyDescent="0.25">
      <c r="A597" s="5">
        <v>43906</v>
      </c>
      <c r="B597" s="37" t="s">
        <v>188</v>
      </c>
      <c r="C597" s="37">
        <v>250</v>
      </c>
      <c r="D597" s="37" t="s">
        <v>17</v>
      </c>
      <c r="E597" s="74">
        <v>2898</v>
      </c>
      <c r="F597" s="74">
        <v>2910</v>
      </c>
      <c r="G597" s="41">
        <v>2930</v>
      </c>
      <c r="H597" s="74">
        <v>2960</v>
      </c>
      <c r="I597" s="49">
        <f t="shared" ref="I597" si="1734">(IF(D597="SELL",E597-F597,IF(D597="BUY",F597-E597)))*C597</f>
        <v>3000</v>
      </c>
      <c r="J597" s="41">
        <f>C597*20</f>
        <v>5000</v>
      </c>
      <c r="K597" s="41">
        <f>C597*30</f>
        <v>7500</v>
      </c>
      <c r="L597" s="49">
        <f t="shared" ref="L597" si="1735">(J597+I597+K597)/C597</f>
        <v>62</v>
      </c>
      <c r="M597" s="49">
        <f t="shared" ref="M597" si="1736">L597*C597</f>
        <v>15500</v>
      </c>
    </row>
    <row r="598" spans="1:13" s="42" customFormat="1" x14ac:dyDescent="0.25">
      <c r="A598" s="5">
        <v>43903</v>
      </c>
      <c r="B598" s="37" t="s">
        <v>587</v>
      </c>
      <c r="C598" s="37">
        <v>900</v>
      </c>
      <c r="D598" s="37" t="s">
        <v>17</v>
      </c>
      <c r="E598" s="74">
        <v>500</v>
      </c>
      <c r="F598" s="74">
        <v>505</v>
      </c>
      <c r="G598" s="41">
        <v>510</v>
      </c>
      <c r="H598" s="74">
        <v>520</v>
      </c>
      <c r="I598" s="49">
        <f t="shared" ref="I598" si="1737">(IF(D598="SELL",E598-F598,IF(D598="BUY",F598-E598)))*C598</f>
        <v>4500</v>
      </c>
      <c r="J598" s="41">
        <f>C598*5</f>
        <v>4500</v>
      </c>
      <c r="K598" s="41">
        <f>C598*10</f>
        <v>9000</v>
      </c>
      <c r="L598" s="49">
        <f t="shared" ref="L598" si="1738">(J598+I598+K598)/C598</f>
        <v>20</v>
      </c>
      <c r="M598" s="49">
        <f t="shared" ref="M598" si="1739">L598*C598</f>
        <v>18000</v>
      </c>
    </row>
    <row r="599" spans="1:13" s="42" customFormat="1" x14ac:dyDescent="0.25">
      <c r="A599" s="5">
        <v>43903</v>
      </c>
      <c r="B599" s="37" t="s">
        <v>335</v>
      </c>
      <c r="C599" s="37">
        <v>1300</v>
      </c>
      <c r="D599" s="37" t="s">
        <v>17</v>
      </c>
      <c r="E599" s="74">
        <v>260.5</v>
      </c>
      <c r="F599" s="74">
        <v>263.5</v>
      </c>
      <c r="G599" s="41">
        <v>268</v>
      </c>
      <c r="H599" s="74">
        <v>272</v>
      </c>
      <c r="I599" s="49">
        <f t="shared" ref="I599" si="1740">(IF(D599="SELL",E599-F599,IF(D599="BUY",F599-E599)))*C599</f>
        <v>3900</v>
      </c>
      <c r="J599" s="41">
        <f>C599*4.5</f>
        <v>5850</v>
      </c>
      <c r="K599" s="41">
        <f>C599*4</f>
        <v>5200</v>
      </c>
      <c r="L599" s="49">
        <f t="shared" ref="L599" si="1741">(J599+I599+K599)/C599</f>
        <v>11.5</v>
      </c>
      <c r="M599" s="49">
        <f t="shared" ref="M599" si="1742">L599*C599</f>
        <v>14950</v>
      </c>
    </row>
    <row r="600" spans="1:13" s="42" customFormat="1" x14ac:dyDescent="0.25">
      <c r="A600" s="5">
        <v>43903</v>
      </c>
      <c r="B600" s="37" t="s">
        <v>28</v>
      </c>
      <c r="C600" s="37">
        <v>3000</v>
      </c>
      <c r="D600" s="37" t="s">
        <v>17</v>
      </c>
      <c r="E600" s="74">
        <v>220</v>
      </c>
      <c r="F600" s="74">
        <v>222</v>
      </c>
      <c r="G600" s="41">
        <v>0</v>
      </c>
      <c r="H600" s="74">
        <v>0</v>
      </c>
      <c r="I600" s="49">
        <f t="shared" ref="I600" si="1743">(IF(D600="SELL",E600-F600,IF(D600="BUY",F600-E600)))*C600</f>
        <v>6000</v>
      </c>
      <c r="J600" s="41">
        <v>0</v>
      </c>
      <c r="K600" s="41">
        <v>0</v>
      </c>
      <c r="L600" s="49">
        <f t="shared" ref="L600" si="1744">(J600+I600+K600)/C600</f>
        <v>2</v>
      </c>
      <c r="M600" s="49">
        <f t="shared" ref="M600" si="1745">L600*C600</f>
        <v>6000</v>
      </c>
    </row>
    <row r="601" spans="1:13" s="42" customFormat="1" x14ac:dyDescent="0.25">
      <c r="A601" s="5">
        <v>43902</v>
      </c>
      <c r="B601" s="37" t="s">
        <v>64</v>
      </c>
      <c r="C601" s="37">
        <v>1000</v>
      </c>
      <c r="D601" s="37" t="s">
        <v>20</v>
      </c>
      <c r="E601" s="74">
        <v>600</v>
      </c>
      <c r="F601" s="74">
        <v>597</v>
      </c>
      <c r="G601" s="41">
        <v>592</v>
      </c>
      <c r="H601" s="74">
        <v>0</v>
      </c>
      <c r="I601" s="49">
        <f t="shared" ref="I601" si="1746">(IF(D601="SELL",E601-F601,IF(D601="BUY",F601-E601)))*C601</f>
        <v>3000</v>
      </c>
      <c r="J601" s="41">
        <f>C601*5</f>
        <v>5000</v>
      </c>
      <c r="K601" s="41">
        <v>0</v>
      </c>
      <c r="L601" s="49">
        <f t="shared" ref="L601" si="1747">(J601+I601+K601)/C601</f>
        <v>8</v>
      </c>
      <c r="M601" s="49">
        <f t="shared" ref="M601" si="1748">L601*C601</f>
        <v>8000</v>
      </c>
    </row>
    <row r="602" spans="1:13" s="42" customFormat="1" x14ac:dyDescent="0.25">
      <c r="A602" s="5">
        <v>43902</v>
      </c>
      <c r="B602" s="37" t="s">
        <v>586</v>
      </c>
      <c r="C602" s="37">
        <v>1200</v>
      </c>
      <c r="D602" s="37" t="s">
        <v>20</v>
      </c>
      <c r="E602" s="74">
        <v>335</v>
      </c>
      <c r="F602" s="74">
        <v>332</v>
      </c>
      <c r="G602" s="41">
        <v>0</v>
      </c>
      <c r="H602" s="74">
        <v>0</v>
      </c>
      <c r="I602" s="49">
        <f t="shared" ref="I602" si="1749">(IF(D602="SELL",E602-F602,IF(D602="BUY",F602-E602)))*C602</f>
        <v>3600</v>
      </c>
      <c r="J602" s="41">
        <v>0</v>
      </c>
      <c r="K602" s="41">
        <v>0</v>
      </c>
      <c r="L602" s="49">
        <f t="shared" ref="L602" si="1750">(J602+I602+K602)/C602</f>
        <v>3</v>
      </c>
      <c r="M602" s="49">
        <f t="shared" ref="M602" si="1751">L602*C602</f>
        <v>3600</v>
      </c>
    </row>
    <row r="603" spans="1:13" s="42" customFormat="1" x14ac:dyDescent="0.25">
      <c r="A603" s="5">
        <v>43902</v>
      </c>
      <c r="B603" s="37" t="s">
        <v>141</v>
      </c>
      <c r="C603" s="37">
        <v>1500</v>
      </c>
      <c r="D603" s="37" t="s">
        <v>17</v>
      </c>
      <c r="E603" s="74">
        <v>281</v>
      </c>
      <c r="F603" s="74">
        <v>283</v>
      </c>
      <c r="G603" s="41">
        <v>288</v>
      </c>
      <c r="H603" s="74">
        <v>0</v>
      </c>
      <c r="I603" s="49">
        <f t="shared" ref="I603" si="1752">(IF(D603="SELL",E603-F603,IF(D603="BUY",F603-E603)))*C603</f>
        <v>3000</v>
      </c>
      <c r="J603" s="41">
        <f>C603*5</f>
        <v>7500</v>
      </c>
      <c r="K603" s="41">
        <v>0</v>
      </c>
      <c r="L603" s="49">
        <f t="shared" ref="L603" si="1753">(J603+I603+K603)/C603</f>
        <v>7</v>
      </c>
      <c r="M603" s="49">
        <f t="shared" ref="M603" si="1754">L603*C603</f>
        <v>10500</v>
      </c>
    </row>
    <row r="604" spans="1:13" s="42" customFormat="1" x14ac:dyDescent="0.25">
      <c r="A604" s="5">
        <v>43901</v>
      </c>
      <c r="B604" s="37" t="s">
        <v>69</v>
      </c>
      <c r="C604" s="37">
        <v>3000</v>
      </c>
      <c r="D604" s="37" t="s">
        <v>17</v>
      </c>
      <c r="E604" s="74">
        <v>224.9</v>
      </c>
      <c r="F604" s="74">
        <v>225.95</v>
      </c>
      <c r="G604" s="41">
        <v>0</v>
      </c>
      <c r="H604" s="74">
        <v>0</v>
      </c>
      <c r="I604" s="49">
        <f t="shared" ref="I604" si="1755">(IF(D604="SELL",E604-F604,IF(D604="BUY",F604-E604)))*C604</f>
        <v>3149.9999999999491</v>
      </c>
      <c r="J604" s="41">
        <v>0</v>
      </c>
      <c r="K604" s="41">
        <v>0</v>
      </c>
      <c r="L604" s="49">
        <f t="shared" ref="L604" si="1756">(J604+I604+K604)/C604</f>
        <v>1.0499999999999829</v>
      </c>
      <c r="M604" s="49">
        <f t="shared" ref="M604" si="1757">L604*C604</f>
        <v>3149.9999999999491</v>
      </c>
    </row>
    <row r="605" spans="1:13" s="42" customFormat="1" x14ac:dyDescent="0.25">
      <c r="A605" s="5">
        <v>43901</v>
      </c>
      <c r="B605" s="37" t="s">
        <v>75</v>
      </c>
      <c r="C605" s="37">
        <v>1200</v>
      </c>
      <c r="D605" s="37" t="s">
        <v>17</v>
      </c>
      <c r="E605" s="74">
        <v>709.5</v>
      </c>
      <c r="F605" s="74">
        <v>706</v>
      </c>
      <c r="G605" s="41">
        <v>0</v>
      </c>
      <c r="H605" s="74">
        <v>0</v>
      </c>
      <c r="I605" s="49">
        <f t="shared" ref="I605" si="1758">(IF(D605="SELL",E605-F605,IF(D605="BUY",F605-E605)))*C605</f>
        <v>-4200</v>
      </c>
      <c r="J605" s="41">
        <v>0</v>
      </c>
      <c r="K605" s="41">
        <v>0</v>
      </c>
      <c r="L605" s="49">
        <f t="shared" ref="L605" si="1759">(J605+I605+K605)/C605</f>
        <v>-3.5</v>
      </c>
      <c r="M605" s="49">
        <f t="shared" ref="M605" si="1760">L605*C605</f>
        <v>-4200</v>
      </c>
    </row>
    <row r="606" spans="1:13" s="42" customFormat="1" x14ac:dyDescent="0.25">
      <c r="A606" s="5">
        <v>43899</v>
      </c>
      <c r="B606" s="37" t="s">
        <v>563</v>
      </c>
      <c r="C606" s="37">
        <v>2700</v>
      </c>
      <c r="D606" s="37" t="s">
        <v>20</v>
      </c>
      <c r="E606" s="74">
        <v>160.6</v>
      </c>
      <c r="F606" s="74">
        <v>159.5</v>
      </c>
      <c r="G606" s="41">
        <v>157.4</v>
      </c>
      <c r="H606" s="74">
        <v>0</v>
      </c>
      <c r="I606" s="49">
        <f t="shared" ref="I606" si="1761">(IF(D606="SELL",E606-F606,IF(D606="BUY",F606-E606)))*C606</f>
        <v>2969.9999999999845</v>
      </c>
      <c r="J606" s="41">
        <f>C606*2.1</f>
        <v>5670</v>
      </c>
      <c r="K606" s="41">
        <v>0</v>
      </c>
      <c r="L606" s="49">
        <f t="shared" ref="L606" si="1762">(J606+I606+K606)/C606</f>
        <v>3.1999999999999944</v>
      </c>
      <c r="M606" s="49">
        <f t="shared" ref="M606" si="1763">L606*C606</f>
        <v>8639.9999999999854</v>
      </c>
    </row>
    <row r="607" spans="1:13" s="42" customFormat="1" x14ac:dyDescent="0.25">
      <c r="A607" s="5">
        <v>43899</v>
      </c>
      <c r="B607" s="37" t="s">
        <v>175</v>
      </c>
      <c r="C607" s="37">
        <v>1000</v>
      </c>
      <c r="D607" s="37" t="s">
        <v>20</v>
      </c>
      <c r="E607" s="74">
        <v>442.5</v>
      </c>
      <c r="F607" s="74">
        <v>440.1</v>
      </c>
      <c r="G607" s="41">
        <v>0</v>
      </c>
      <c r="H607" s="74">
        <v>0</v>
      </c>
      <c r="I607" s="49">
        <f t="shared" ref="I607" si="1764">(IF(D607="SELL",E607-F607,IF(D607="BUY",F607-E607)))*C607</f>
        <v>2399.9999999999773</v>
      </c>
      <c r="J607" s="41">
        <v>0</v>
      </c>
      <c r="K607" s="41">
        <v>0</v>
      </c>
      <c r="L607" s="49">
        <f t="shared" ref="L607" si="1765">(J607+I607+K607)/C607</f>
        <v>2.3999999999999773</v>
      </c>
      <c r="M607" s="49">
        <f t="shared" ref="M607" si="1766">L607*C607</f>
        <v>2399.9999999999773</v>
      </c>
    </row>
    <row r="608" spans="1:13" s="42" customFormat="1" x14ac:dyDescent="0.25">
      <c r="A608" s="5">
        <v>43896</v>
      </c>
      <c r="B608" s="37" t="s">
        <v>190</v>
      </c>
      <c r="C608" s="37">
        <v>700</v>
      </c>
      <c r="D608" s="37" t="s">
        <v>17</v>
      </c>
      <c r="E608" s="74">
        <v>1320</v>
      </c>
      <c r="F608" s="74">
        <v>1323.5</v>
      </c>
      <c r="G608" s="41">
        <v>1329.75</v>
      </c>
      <c r="H608" s="74">
        <v>0</v>
      </c>
      <c r="I608" s="49">
        <f t="shared" ref="I608" si="1767">(IF(D608="SELL",E608-F608,IF(D608="BUY",F608-E608)))*C608</f>
        <v>2450</v>
      </c>
      <c r="J608" s="41">
        <f>C608*6.25</f>
        <v>4375</v>
      </c>
      <c r="K608" s="41">
        <v>0</v>
      </c>
      <c r="L608" s="49">
        <f t="shared" ref="L608" si="1768">(J608+I608+K608)/C608</f>
        <v>9.75</v>
      </c>
      <c r="M608" s="49">
        <f t="shared" ref="M608" si="1769">L608*C608</f>
        <v>6825</v>
      </c>
    </row>
    <row r="609" spans="1:13" s="42" customFormat="1" x14ac:dyDescent="0.25">
      <c r="A609" s="5">
        <v>43896</v>
      </c>
      <c r="B609" s="37" t="s">
        <v>118</v>
      </c>
      <c r="C609" s="37">
        <v>1150</v>
      </c>
      <c r="D609" s="37" t="s">
        <v>17</v>
      </c>
      <c r="E609" s="74">
        <v>434</v>
      </c>
      <c r="F609" s="74">
        <v>437</v>
      </c>
      <c r="G609" s="41">
        <v>0</v>
      </c>
      <c r="H609" s="74">
        <v>0</v>
      </c>
      <c r="I609" s="49">
        <f t="shared" ref="I609" si="1770">(IF(D609="SELL",E609-F609,IF(D609="BUY",F609-E609)))*C609</f>
        <v>3450</v>
      </c>
      <c r="J609" s="41">
        <v>0</v>
      </c>
      <c r="K609" s="41">
        <v>0</v>
      </c>
      <c r="L609" s="49">
        <f t="shared" ref="L609" si="1771">(J609+I609+K609)/C609</f>
        <v>3</v>
      </c>
      <c r="M609" s="49">
        <f t="shared" ref="M609" si="1772">L609*C609</f>
        <v>3450</v>
      </c>
    </row>
    <row r="610" spans="1:13" s="42" customFormat="1" x14ac:dyDescent="0.25">
      <c r="A610" s="5">
        <v>43895</v>
      </c>
      <c r="B610" s="37" t="s">
        <v>184</v>
      </c>
      <c r="C610" s="37">
        <v>250</v>
      </c>
      <c r="D610" s="37" t="s">
        <v>17</v>
      </c>
      <c r="E610" s="74">
        <v>2080</v>
      </c>
      <c r="F610" s="74">
        <v>2090</v>
      </c>
      <c r="G610" s="41">
        <v>2115</v>
      </c>
      <c r="H610" s="74">
        <v>0</v>
      </c>
      <c r="I610" s="49">
        <f t="shared" ref="I610" si="1773">(IF(D610="SELL",E610-F610,IF(D610="BUY",F610-E610)))*C610</f>
        <v>2500</v>
      </c>
      <c r="J610" s="41">
        <f>C610*25</f>
        <v>6250</v>
      </c>
      <c r="K610" s="41">
        <v>0</v>
      </c>
      <c r="L610" s="49">
        <f t="shared" ref="L610" si="1774">(J610+I610+K610)/C610</f>
        <v>35</v>
      </c>
      <c r="M610" s="49">
        <f t="shared" ref="M610" si="1775">L610*C610</f>
        <v>8750</v>
      </c>
    </row>
    <row r="611" spans="1:13" s="42" customFormat="1" x14ac:dyDescent="0.25">
      <c r="A611" s="5">
        <v>43895</v>
      </c>
      <c r="B611" s="37" t="s">
        <v>156</v>
      </c>
      <c r="C611" s="37">
        <v>700</v>
      </c>
      <c r="D611" s="37" t="s">
        <v>17</v>
      </c>
      <c r="E611" s="74">
        <v>681</v>
      </c>
      <c r="F611" s="74">
        <v>685</v>
      </c>
      <c r="G611" s="41">
        <v>0</v>
      </c>
      <c r="H611" s="74">
        <v>0</v>
      </c>
      <c r="I611" s="49">
        <f t="shared" ref="I611" si="1776">(IF(D611="SELL",E611-F611,IF(D611="BUY",F611-E611)))*C611</f>
        <v>2800</v>
      </c>
      <c r="J611" s="41">
        <v>0</v>
      </c>
      <c r="K611" s="41">
        <v>0</v>
      </c>
      <c r="L611" s="49">
        <f t="shared" ref="L611" si="1777">(J611+I611+K611)/C611</f>
        <v>4</v>
      </c>
      <c r="M611" s="49">
        <f t="shared" ref="M611" si="1778">L611*C611</f>
        <v>2800</v>
      </c>
    </row>
    <row r="612" spans="1:13" s="42" customFormat="1" x14ac:dyDescent="0.25">
      <c r="A612" s="5">
        <v>43895</v>
      </c>
      <c r="B612" s="37" t="s">
        <v>157</v>
      </c>
      <c r="C612" s="37">
        <v>1000</v>
      </c>
      <c r="D612" s="37" t="s">
        <v>17</v>
      </c>
      <c r="E612" s="74">
        <v>530</v>
      </c>
      <c r="F612" s="74">
        <v>533</v>
      </c>
      <c r="G612" s="41">
        <v>0</v>
      </c>
      <c r="H612" s="74">
        <v>0</v>
      </c>
      <c r="I612" s="49">
        <f t="shared" ref="I612" si="1779">(IF(D612="SELL",E612-F612,IF(D612="BUY",F612-E612)))*C612</f>
        <v>3000</v>
      </c>
      <c r="J612" s="41">
        <v>0</v>
      </c>
      <c r="K612" s="41">
        <v>0</v>
      </c>
      <c r="L612" s="49">
        <f t="shared" ref="L612" si="1780">(J612+I612+K612)/C612</f>
        <v>3</v>
      </c>
      <c r="M612" s="49">
        <f t="shared" ref="M612" si="1781">L612*C612</f>
        <v>3000</v>
      </c>
    </row>
    <row r="613" spans="1:13" s="42" customFormat="1" x14ac:dyDescent="0.25">
      <c r="A613" s="5">
        <v>43894</v>
      </c>
      <c r="B613" s="37" t="s">
        <v>172</v>
      </c>
      <c r="C613" s="37">
        <v>3200</v>
      </c>
      <c r="D613" s="37" t="s">
        <v>17</v>
      </c>
      <c r="E613" s="74">
        <v>226.1</v>
      </c>
      <c r="F613" s="74">
        <v>227</v>
      </c>
      <c r="G613" s="41">
        <v>229</v>
      </c>
      <c r="H613" s="74">
        <v>0</v>
      </c>
      <c r="I613" s="49">
        <f t="shared" ref="I613:I614" si="1782">(IF(D613="SELL",E613-F613,IF(D613="BUY",F613-E613)))*C613</f>
        <v>2880.0000000000182</v>
      </c>
      <c r="J613" s="41">
        <f>C613*2</f>
        <v>6400</v>
      </c>
      <c r="K613" s="41">
        <v>0</v>
      </c>
      <c r="L613" s="49">
        <f t="shared" ref="L613:L614" si="1783">(J613+I613+K613)/C613</f>
        <v>2.9000000000000057</v>
      </c>
      <c r="M613" s="49">
        <f t="shared" ref="M613:M614" si="1784">L613*C613</f>
        <v>9280.0000000000182</v>
      </c>
    </row>
    <row r="614" spans="1:13" s="42" customFormat="1" x14ac:dyDescent="0.25">
      <c r="A614" s="5">
        <v>43894</v>
      </c>
      <c r="B614" s="37" t="s">
        <v>184</v>
      </c>
      <c r="C614" s="37">
        <v>250</v>
      </c>
      <c r="D614" s="37" t="s">
        <v>17</v>
      </c>
      <c r="E614" s="74">
        <v>2045</v>
      </c>
      <c r="F614" s="74">
        <v>2055</v>
      </c>
      <c r="G614" s="41">
        <v>2074</v>
      </c>
      <c r="H614" s="74">
        <v>0</v>
      </c>
      <c r="I614" s="49">
        <f t="shared" si="1782"/>
        <v>2500</v>
      </c>
      <c r="J614" s="41">
        <f>C614*19</f>
        <v>4750</v>
      </c>
      <c r="K614" s="41">
        <v>0</v>
      </c>
      <c r="L614" s="49">
        <f t="shared" si="1783"/>
        <v>29</v>
      </c>
      <c r="M614" s="49">
        <f t="shared" si="1784"/>
        <v>7250</v>
      </c>
    </row>
    <row r="615" spans="1:13" s="42" customFormat="1" x14ac:dyDescent="0.25">
      <c r="A615" s="5">
        <v>43894</v>
      </c>
      <c r="B615" s="37" t="s">
        <v>157</v>
      </c>
      <c r="C615" s="37">
        <v>1000</v>
      </c>
      <c r="D615" s="37" t="s">
        <v>17</v>
      </c>
      <c r="E615" s="74">
        <v>522.5</v>
      </c>
      <c r="F615" s="74">
        <v>527</v>
      </c>
      <c r="G615" s="41">
        <v>0</v>
      </c>
      <c r="H615" s="74">
        <v>0</v>
      </c>
      <c r="I615" s="49">
        <f t="shared" ref="I615" si="1785">(IF(D615="SELL",E615-F615,IF(D615="BUY",F615-E615)))*C615</f>
        <v>4500</v>
      </c>
      <c r="J615" s="41">
        <v>0</v>
      </c>
      <c r="K615" s="41">
        <v>0</v>
      </c>
      <c r="L615" s="49">
        <f t="shared" ref="L615" si="1786">(J615+I615+K615)/C615</f>
        <v>4.5</v>
      </c>
      <c r="M615" s="49">
        <f t="shared" ref="M615" si="1787">L615*C615</f>
        <v>4500</v>
      </c>
    </row>
    <row r="616" spans="1:13" s="42" customFormat="1" x14ac:dyDescent="0.25">
      <c r="A616" s="5">
        <v>43894</v>
      </c>
      <c r="B616" s="37" t="s">
        <v>64</v>
      </c>
      <c r="C616" s="37">
        <v>1000</v>
      </c>
      <c r="D616" s="37" t="s">
        <v>20</v>
      </c>
      <c r="E616" s="74">
        <v>678.5</v>
      </c>
      <c r="F616" s="74">
        <v>682</v>
      </c>
      <c r="G616" s="41">
        <v>0</v>
      </c>
      <c r="H616" s="74">
        <v>0</v>
      </c>
      <c r="I616" s="49">
        <f t="shared" ref="I616" si="1788">(IF(D616="SELL",E616-F616,IF(D616="BUY",F616-E616)))*C616</f>
        <v>-3500</v>
      </c>
      <c r="J616" s="41">
        <v>0</v>
      </c>
      <c r="K616" s="41">
        <v>0</v>
      </c>
      <c r="L616" s="49">
        <f t="shared" ref="L616" si="1789">(J616+I616+K616)/C616</f>
        <v>-3.5</v>
      </c>
      <c r="M616" s="49">
        <f t="shared" ref="M616" si="1790">L616*C616</f>
        <v>-3500</v>
      </c>
    </row>
    <row r="617" spans="1:13" s="42" customFormat="1" x14ac:dyDescent="0.25">
      <c r="A617" s="5">
        <v>43894</v>
      </c>
      <c r="B617" s="37" t="s">
        <v>127</v>
      </c>
      <c r="C617" s="37">
        <v>2500</v>
      </c>
      <c r="D617" s="37" t="s">
        <v>17</v>
      </c>
      <c r="E617" s="74">
        <v>212.5</v>
      </c>
      <c r="F617" s="74">
        <v>211</v>
      </c>
      <c r="G617" s="41">
        <v>0</v>
      </c>
      <c r="H617" s="74">
        <v>0</v>
      </c>
      <c r="I617" s="49">
        <f t="shared" ref="I617" si="1791">(IF(D617="SELL",E617-F617,IF(D617="BUY",F617-E617)))*C617</f>
        <v>-3750</v>
      </c>
      <c r="J617" s="41">
        <v>0</v>
      </c>
      <c r="K617" s="41">
        <v>0</v>
      </c>
      <c r="L617" s="49">
        <f t="shared" ref="L617" si="1792">(J617+I617+K617)/C617</f>
        <v>-1.5</v>
      </c>
      <c r="M617" s="49">
        <f t="shared" ref="M617" si="1793">L617*C617</f>
        <v>-3750</v>
      </c>
    </row>
    <row r="618" spans="1:13" s="42" customFormat="1" x14ac:dyDescent="0.25">
      <c r="A618" s="5">
        <v>43893</v>
      </c>
      <c r="B618" s="37" t="s">
        <v>100</v>
      </c>
      <c r="C618" s="37">
        <v>400</v>
      </c>
      <c r="D618" s="37" t="s">
        <v>17</v>
      </c>
      <c r="E618" s="74">
        <v>2180</v>
      </c>
      <c r="F618" s="74">
        <v>2186</v>
      </c>
      <c r="G618" s="41">
        <v>2210</v>
      </c>
      <c r="H618" s="74">
        <v>0</v>
      </c>
      <c r="I618" s="49">
        <f t="shared" ref="I618" si="1794">(IF(D618="SELL",E618-F618,IF(D618="BUY",F618-E618)))*C618</f>
        <v>2400</v>
      </c>
      <c r="J618" s="41">
        <f>C618*24</f>
        <v>9600</v>
      </c>
      <c r="K618" s="41">
        <v>0</v>
      </c>
      <c r="L618" s="49">
        <f t="shared" ref="L618" si="1795">(J618+I618+K618)/C618</f>
        <v>30</v>
      </c>
      <c r="M618" s="49">
        <f t="shared" ref="M618" si="1796">L618*C618</f>
        <v>12000</v>
      </c>
    </row>
    <row r="619" spans="1:13" s="42" customFormat="1" x14ac:dyDescent="0.25">
      <c r="A619" s="5">
        <v>43893</v>
      </c>
      <c r="B619" s="37" t="s">
        <v>82</v>
      </c>
      <c r="C619" s="37">
        <v>800</v>
      </c>
      <c r="D619" s="37" t="s">
        <v>17</v>
      </c>
      <c r="E619" s="74">
        <v>974</v>
      </c>
      <c r="F619" s="74">
        <v>977</v>
      </c>
      <c r="G619" s="41">
        <v>987.65</v>
      </c>
      <c r="H619" s="74">
        <v>0</v>
      </c>
      <c r="I619" s="49">
        <f t="shared" ref="I619" si="1797">(IF(D619="SELL",E619-F619,IF(D619="BUY",F619-E619)))*C619</f>
        <v>2400</v>
      </c>
      <c r="J619" s="41">
        <f>C619*10.65</f>
        <v>8520</v>
      </c>
      <c r="K619" s="41">
        <v>0</v>
      </c>
      <c r="L619" s="49">
        <f t="shared" ref="L619" si="1798">(J619+I619+K619)/C619</f>
        <v>13.65</v>
      </c>
      <c r="M619" s="49">
        <f t="shared" ref="M619" si="1799">L619*C619</f>
        <v>10920</v>
      </c>
    </row>
    <row r="620" spans="1:13" s="42" customFormat="1" x14ac:dyDescent="0.25">
      <c r="A620" s="5">
        <v>43893</v>
      </c>
      <c r="B620" s="37" t="s">
        <v>39</v>
      </c>
      <c r="C620" s="37">
        <v>2400</v>
      </c>
      <c r="D620" s="37" t="s">
        <v>20</v>
      </c>
      <c r="E620" s="74">
        <v>194</v>
      </c>
      <c r="F620" s="74">
        <v>193.75</v>
      </c>
      <c r="G620" s="41">
        <v>0</v>
      </c>
      <c r="H620" s="74">
        <v>0</v>
      </c>
      <c r="I620" s="49">
        <f t="shared" ref="I620" si="1800">(IF(D620="SELL",E620-F620,IF(D620="BUY",F620-E620)))*C620</f>
        <v>600</v>
      </c>
      <c r="J620" s="41">
        <v>0</v>
      </c>
      <c r="K620" s="41">
        <v>0</v>
      </c>
      <c r="L620" s="49">
        <f t="shared" ref="L620" si="1801">(J620+I620+K620)/C620</f>
        <v>0.25</v>
      </c>
      <c r="M620" s="49">
        <f t="shared" ref="M620" si="1802">L620*C620</f>
        <v>600</v>
      </c>
    </row>
    <row r="621" spans="1:13" s="42" customFormat="1" x14ac:dyDescent="0.25">
      <c r="A621" s="5">
        <v>43893</v>
      </c>
      <c r="B621" s="37" t="s">
        <v>188</v>
      </c>
      <c r="C621" s="37">
        <v>250</v>
      </c>
      <c r="D621" s="37" t="s">
        <v>17</v>
      </c>
      <c r="E621" s="74">
        <v>3000</v>
      </c>
      <c r="F621" s="74">
        <v>2985</v>
      </c>
      <c r="G621" s="41">
        <v>0</v>
      </c>
      <c r="H621" s="74">
        <v>0</v>
      </c>
      <c r="I621" s="49">
        <f t="shared" ref="I621" si="1803">(IF(D621="SELL",E621-F621,IF(D621="BUY",F621-E621)))*C621</f>
        <v>-3750</v>
      </c>
      <c r="J621" s="41">
        <v>0</v>
      </c>
      <c r="K621" s="41">
        <v>0</v>
      </c>
      <c r="L621" s="49">
        <f t="shared" ref="L621" si="1804">(J621+I621+K621)/C621</f>
        <v>-15</v>
      </c>
      <c r="M621" s="49">
        <f t="shared" ref="M621" si="1805">L621*C621</f>
        <v>-3750</v>
      </c>
    </row>
    <row r="622" spans="1:13" s="42" customFormat="1" x14ac:dyDescent="0.25">
      <c r="A622" s="5">
        <v>43892</v>
      </c>
      <c r="B622" s="37" t="s">
        <v>25</v>
      </c>
      <c r="C622" s="37">
        <v>1000</v>
      </c>
      <c r="D622" s="37" t="s">
        <v>17</v>
      </c>
      <c r="E622" s="74">
        <v>639</v>
      </c>
      <c r="F622" s="74">
        <v>642</v>
      </c>
      <c r="G622" s="41">
        <v>644.35</v>
      </c>
      <c r="H622" s="74">
        <v>0</v>
      </c>
      <c r="I622" s="49">
        <f t="shared" ref="I622" si="1806">(IF(D622="SELL",E622-F622,IF(D622="BUY",F622-E622)))*C622</f>
        <v>3000</v>
      </c>
      <c r="J622" s="41">
        <f>C622*2.35</f>
        <v>2350</v>
      </c>
      <c r="K622" s="41">
        <v>0</v>
      </c>
      <c r="L622" s="49">
        <f t="shared" ref="L622" si="1807">(J622+I622+K622)/C622</f>
        <v>5.35</v>
      </c>
      <c r="M622" s="49">
        <f t="shared" ref="M622" si="1808">L622*C622</f>
        <v>5350</v>
      </c>
    </row>
    <row r="623" spans="1:13" s="42" customFormat="1" x14ac:dyDescent="0.25">
      <c r="A623" s="5">
        <v>43892</v>
      </c>
      <c r="B623" s="37" t="s">
        <v>64</v>
      </c>
      <c r="C623" s="37">
        <v>1000</v>
      </c>
      <c r="D623" s="37" t="s">
        <v>20</v>
      </c>
      <c r="E623" s="74">
        <v>669.5</v>
      </c>
      <c r="F623" s="74">
        <v>667.1</v>
      </c>
      <c r="G623" s="41">
        <v>0</v>
      </c>
      <c r="H623" s="74">
        <v>0</v>
      </c>
      <c r="I623" s="49">
        <f t="shared" ref="I623" si="1809">(IF(D623="SELL",E623-F623,IF(D623="BUY",F623-E623)))*C623</f>
        <v>2399.9999999999773</v>
      </c>
      <c r="J623" s="41">
        <v>0</v>
      </c>
      <c r="K623" s="41">
        <v>0</v>
      </c>
      <c r="L623" s="49">
        <f t="shared" ref="L623" si="1810">(J623+I623+K623)/C623</f>
        <v>2.3999999999999773</v>
      </c>
      <c r="M623" s="49">
        <f t="shared" ref="M623" si="1811">L623*C623</f>
        <v>2399.9999999999773</v>
      </c>
    </row>
    <row r="624" spans="1:13" s="42" customFormat="1" x14ac:dyDescent="0.25">
      <c r="A624" s="5">
        <v>43892</v>
      </c>
      <c r="B624" s="37" t="s">
        <v>39</v>
      </c>
      <c r="C624" s="37">
        <v>2400</v>
      </c>
      <c r="D624" s="37" t="s">
        <v>17</v>
      </c>
      <c r="E624" s="74">
        <v>202.4</v>
      </c>
      <c r="F624" s="74">
        <v>201</v>
      </c>
      <c r="G624" s="41">
        <v>0</v>
      </c>
      <c r="H624" s="74">
        <v>0</v>
      </c>
      <c r="I624" s="49">
        <f t="shared" ref="I624" si="1812">(IF(D624="SELL",E624-F624,IF(D624="BUY",F624-E624)))*C624</f>
        <v>-3360.0000000000136</v>
      </c>
      <c r="J624" s="41">
        <v>0</v>
      </c>
      <c r="K624" s="41">
        <v>0</v>
      </c>
      <c r="L624" s="49">
        <f t="shared" ref="L624" si="1813">(J624+I624+K624)/C624</f>
        <v>-1.4000000000000057</v>
      </c>
      <c r="M624" s="49">
        <f t="shared" ref="M624" si="1814">L624*C624</f>
        <v>-3360.0000000000136</v>
      </c>
    </row>
    <row r="625" spans="1:13" s="42" customFormat="1" x14ac:dyDescent="0.25">
      <c r="A625" s="5">
        <v>43889</v>
      </c>
      <c r="B625" s="37" t="s">
        <v>184</v>
      </c>
      <c r="C625" s="37">
        <v>250</v>
      </c>
      <c r="D625" s="37" t="s">
        <v>20</v>
      </c>
      <c r="E625" s="74">
        <v>1995</v>
      </c>
      <c r="F625" s="74">
        <v>1983</v>
      </c>
      <c r="G625" s="41">
        <v>1970</v>
      </c>
      <c r="H625" s="74">
        <v>0</v>
      </c>
      <c r="I625" s="49">
        <f t="shared" ref="I625" si="1815">(IF(D625="SELL",E625-F625,IF(D625="BUY",F625-E625)))*C625</f>
        <v>3000</v>
      </c>
      <c r="J625" s="41">
        <f>C625*13</f>
        <v>3250</v>
      </c>
      <c r="K625" s="41">
        <v>0</v>
      </c>
      <c r="L625" s="49">
        <f t="shared" ref="L625" si="1816">(J625+I625+K625)/C625</f>
        <v>25</v>
      </c>
      <c r="M625" s="49">
        <f t="shared" ref="M625" si="1817">L625*C625</f>
        <v>6250</v>
      </c>
    </row>
    <row r="626" spans="1:13" s="42" customFormat="1" x14ac:dyDescent="0.25">
      <c r="A626" s="5">
        <v>43889</v>
      </c>
      <c r="B626" s="37" t="s">
        <v>534</v>
      </c>
      <c r="C626" s="37">
        <v>1100</v>
      </c>
      <c r="D626" s="37" t="s">
        <v>20</v>
      </c>
      <c r="E626" s="74">
        <v>774</v>
      </c>
      <c r="F626" s="74">
        <v>771</v>
      </c>
      <c r="G626" s="41">
        <v>0</v>
      </c>
      <c r="H626" s="74">
        <v>0</v>
      </c>
      <c r="I626" s="49">
        <f t="shared" ref="I626" si="1818">(IF(D626="SELL",E626-F626,IF(D626="BUY",F626-E626)))*C626</f>
        <v>3300</v>
      </c>
      <c r="J626" s="41">
        <v>0</v>
      </c>
      <c r="K626" s="41">
        <v>0</v>
      </c>
      <c r="L626" s="49">
        <f t="shared" ref="L626" si="1819">(J626+I626+K626)/C626</f>
        <v>3</v>
      </c>
      <c r="M626" s="49">
        <f t="shared" ref="M626" si="1820">L626*C626</f>
        <v>3300</v>
      </c>
    </row>
    <row r="627" spans="1:13" s="42" customFormat="1" x14ac:dyDescent="0.25">
      <c r="A627" s="5">
        <v>43889</v>
      </c>
      <c r="B627" s="37" t="s">
        <v>141</v>
      </c>
      <c r="C627" s="37">
        <v>1500</v>
      </c>
      <c r="D627" s="37" t="s">
        <v>20</v>
      </c>
      <c r="E627" s="74">
        <v>377</v>
      </c>
      <c r="F627" s="74">
        <v>379.5</v>
      </c>
      <c r="G627" s="41">
        <v>0</v>
      </c>
      <c r="H627" s="74">
        <v>0</v>
      </c>
      <c r="I627" s="49">
        <f t="shared" ref="I627" si="1821">(IF(D627="SELL",E627-F627,IF(D627="BUY",F627-E627)))*C627</f>
        <v>-3750</v>
      </c>
      <c r="J627" s="41">
        <v>0</v>
      </c>
      <c r="K627" s="41">
        <v>0</v>
      </c>
      <c r="L627" s="49">
        <f t="shared" ref="L627" si="1822">(J627+I627+K627)/C627</f>
        <v>-2.5</v>
      </c>
      <c r="M627" s="49">
        <f t="shared" ref="M627" si="1823">L627*C627</f>
        <v>-3750</v>
      </c>
    </row>
    <row r="628" spans="1:13" s="42" customFormat="1" x14ac:dyDescent="0.25">
      <c r="A628" s="5">
        <v>43888</v>
      </c>
      <c r="B628" s="37" t="s">
        <v>19</v>
      </c>
      <c r="C628" s="37">
        <v>3300</v>
      </c>
      <c r="D628" s="37" t="s">
        <v>20</v>
      </c>
      <c r="E628" s="74">
        <v>209</v>
      </c>
      <c r="F628" s="74">
        <v>208.05</v>
      </c>
      <c r="G628" s="41">
        <v>205</v>
      </c>
      <c r="H628" s="74">
        <v>0</v>
      </c>
      <c r="I628" s="49">
        <f t="shared" ref="I628" si="1824">(IF(D628="SELL",E628-F628,IF(D628="BUY",F628-E628)))*C628</f>
        <v>3134.9999999999627</v>
      </c>
      <c r="J628" s="41">
        <f>C628*3</f>
        <v>9900</v>
      </c>
      <c r="K628" s="41">
        <v>0</v>
      </c>
      <c r="L628" s="49">
        <f t="shared" ref="L628" si="1825">(J628+I628+K628)/C628</f>
        <v>3.9499999999999891</v>
      </c>
      <c r="M628" s="49">
        <f t="shared" ref="M628" si="1826">L628*C628</f>
        <v>13034.999999999964</v>
      </c>
    </row>
    <row r="629" spans="1:13" s="42" customFormat="1" x14ac:dyDescent="0.25">
      <c r="A629" s="5">
        <v>43888</v>
      </c>
      <c r="B629" s="37" t="s">
        <v>129</v>
      </c>
      <c r="C629" s="37">
        <v>800</v>
      </c>
      <c r="D629" s="37" t="s">
        <v>20</v>
      </c>
      <c r="E629" s="74">
        <v>650</v>
      </c>
      <c r="F629" s="74">
        <v>646</v>
      </c>
      <c r="G629" s="41">
        <v>0</v>
      </c>
      <c r="H629" s="74">
        <v>0</v>
      </c>
      <c r="I629" s="49">
        <f t="shared" ref="I629" si="1827">(IF(D629="SELL",E629-F629,IF(D629="BUY",F629-E629)))*C629</f>
        <v>3200</v>
      </c>
      <c r="J629" s="41">
        <v>0</v>
      </c>
      <c r="K629" s="41">
        <v>0</v>
      </c>
      <c r="L629" s="49">
        <f t="shared" ref="L629" si="1828">(J629+I629+K629)/C629</f>
        <v>4</v>
      </c>
      <c r="M629" s="49">
        <f t="shared" ref="M629" si="1829">L629*C629</f>
        <v>3200</v>
      </c>
    </row>
    <row r="630" spans="1:13" s="42" customFormat="1" x14ac:dyDescent="0.25">
      <c r="A630" s="5">
        <v>43888</v>
      </c>
      <c r="B630" s="37" t="s">
        <v>199</v>
      </c>
      <c r="C630" s="37">
        <v>375</v>
      </c>
      <c r="D630" s="37" t="s">
        <v>20</v>
      </c>
      <c r="E630" s="74">
        <v>1203</v>
      </c>
      <c r="F630" s="74">
        <v>1208</v>
      </c>
      <c r="G630" s="41">
        <v>0</v>
      </c>
      <c r="H630" s="74">
        <v>0</v>
      </c>
      <c r="I630" s="49">
        <f t="shared" ref="I630" si="1830">(IF(D630="SELL",E630-F630,IF(D630="BUY",F630-E630)))*C630</f>
        <v>-1875</v>
      </c>
      <c r="J630" s="41">
        <v>0</v>
      </c>
      <c r="K630" s="41">
        <v>0</v>
      </c>
      <c r="L630" s="49">
        <f t="shared" ref="L630" si="1831">(J630+I630+K630)/C630</f>
        <v>-5</v>
      </c>
      <c r="M630" s="49">
        <f t="shared" ref="M630" si="1832">L630*C630</f>
        <v>-1875</v>
      </c>
    </row>
    <row r="631" spans="1:13" s="42" customFormat="1" x14ac:dyDescent="0.25">
      <c r="A631" s="5">
        <v>43887</v>
      </c>
      <c r="B631" s="37" t="s">
        <v>127</v>
      </c>
      <c r="C631" s="37">
        <v>2500</v>
      </c>
      <c r="D631" s="37" t="s">
        <v>17</v>
      </c>
      <c r="E631" s="74">
        <v>215</v>
      </c>
      <c r="F631" s="74">
        <v>216</v>
      </c>
      <c r="G631" s="41">
        <v>0</v>
      </c>
      <c r="H631" s="74">
        <v>0</v>
      </c>
      <c r="I631" s="49">
        <f t="shared" ref="I631" si="1833">(IF(D631="SELL",E631-F631,IF(D631="BUY",F631-E631)))*C631</f>
        <v>2500</v>
      </c>
      <c r="J631" s="41">
        <v>0</v>
      </c>
      <c r="K631" s="41">
        <v>0</v>
      </c>
      <c r="L631" s="49">
        <f t="shared" ref="L631" si="1834">(J631+I631+K631)/C631</f>
        <v>1</v>
      </c>
      <c r="M631" s="49">
        <f t="shared" ref="M631" si="1835">L631*C631</f>
        <v>2500</v>
      </c>
    </row>
    <row r="632" spans="1:13" s="42" customFormat="1" x14ac:dyDescent="0.25">
      <c r="A632" s="5">
        <v>43886</v>
      </c>
      <c r="B632" s="37" t="s">
        <v>118</v>
      </c>
      <c r="C632" s="37">
        <v>1150</v>
      </c>
      <c r="D632" s="37" t="s">
        <v>20</v>
      </c>
      <c r="E632" s="74">
        <v>423.5</v>
      </c>
      <c r="F632" s="74">
        <v>421</v>
      </c>
      <c r="G632" s="41">
        <v>0</v>
      </c>
      <c r="H632" s="74">
        <v>0</v>
      </c>
      <c r="I632" s="49">
        <f t="shared" ref="I632" si="1836">(IF(D632="SELL",E632-F632,IF(D632="BUY",F632-E632)))*C632</f>
        <v>2875</v>
      </c>
      <c r="J632" s="41">
        <v>0</v>
      </c>
      <c r="K632" s="41">
        <v>0</v>
      </c>
      <c r="L632" s="49">
        <f t="shared" ref="L632" si="1837">(J632+I632+K632)/C632</f>
        <v>2.5</v>
      </c>
      <c r="M632" s="49">
        <f t="shared" ref="M632" si="1838">L632*C632</f>
        <v>2875</v>
      </c>
    </row>
    <row r="633" spans="1:13" s="42" customFormat="1" x14ac:dyDescent="0.25">
      <c r="A633" s="5">
        <v>43886</v>
      </c>
      <c r="B633" s="37" t="s">
        <v>100</v>
      </c>
      <c r="C633" s="37">
        <v>400</v>
      </c>
      <c r="D633" s="37" t="s">
        <v>20</v>
      </c>
      <c r="E633" s="74">
        <v>2110</v>
      </c>
      <c r="F633" s="74">
        <v>2102</v>
      </c>
      <c r="G633" s="41">
        <v>0</v>
      </c>
      <c r="H633" s="74">
        <v>0</v>
      </c>
      <c r="I633" s="49">
        <f t="shared" ref="I633" si="1839">(IF(D633="SELL",E633-F633,IF(D633="BUY",F633-E633)))*C633</f>
        <v>3200</v>
      </c>
      <c r="J633" s="41">
        <v>0</v>
      </c>
      <c r="K633" s="41">
        <v>0</v>
      </c>
      <c r="L633" s="49">
        <f t="shared" ref="L633" si="1840">(J633+I633+K633)/C633</f>
        <v>8</v>
      </c>
      <c r="M633" s="49">
        <f t="shared" ref="M633" si="1841">L633*C633</f>
        <v>3200</v>
      </c>
    </row>
    <row r="634" spans="1:13" s="42" customFormat="1" x14ac:dyDescent="0.25">
      <c r="A634" s="5">
        <v>43885</v>
      </c>
      <c r="B634" s="37" t="s">
        <v>471</v>
      </c>
      <c r="C634" s="37">
        <v>1500</v>
      </c>
      <c r="D634" s="37" t="s">
        <v>17</v>
      </c>
      <c r="E634" s="74">
        <v>498.5</v>
      </c>
      <c r="F634" s="74">
        <v>501</v>
      </c>
      <c r="G634" s="41">
        <v>0</v>
      </c>
      <c r="H634" s="74">
        <v>0</v>
      </c>
      <c r="I634" s="49">
        <f t="shared" ref="I634" si="1842">(IF(D634="SELL",E634-F634,IF(D634="BUY",F634-E634)))*C634</f>
        <v>3750</v>
      </c>
      <c r="J634" s="41">
        <v>0</v>
      </c>
      <c r="K634" s="41">
        <v>0</v>
      </c>
      <c r="L634" s="49">
        <f t="shared" ref="L634" si="1843">(J634+I634+K634)/C634</f>
        <v>2.5</v>
      </c>
      <c r="M634" s="49">
        <f t="shared" ref="M634" si="1844">L634*C634</f>
        <v>3750</v>
      </c>
    </row>
    <row r="635" spans="1:13" s="42" customFormat="1" x14ac:dyDescent="0.25">
      <c r="A635" s="5">
        <v>43885</v>
      </c>
      <c r="B635" s="37" t="s">
        <v>127</v>
      </c>
      <c r="C635" s="37">
        <v>2500</v>
      </c>
      <c r="D635" s="37" t="s">
        <v>17</v>
      </c>
      <c r="E635" s="74">
        <v>212</v>
      </c>
      <c r="F635" s="74">
        <v>210.75</v>
      </c>
      <c r="G635" s="41">
        <v>0</v>
      </c>
      <c r="H635" s="74">
        <v>0</v>
      </c>
      <c r="I635" s="49">
        <f t="shared" ref="I635" si="1845">(IF(D635="SELL",E635-F635,IF(D635="BUY",F635-E635)))*C635</f>
        <v>-3125</v>
      </c>
      <c r="J635" s="41">
        <v>0</v>
      </c>
      <c r="K635" s="41">
        <v>0</v>
      </c>
      <c r="L635" s="49">
        <f t="shared" ref="L635" si="1846">(J635+I635+K635)/C635</f>
        <v>-1.25</v>
      </c>
      <c r="M635" s="49">
        <f t="shared" ref="M635" si="1847">L635*C635</f>
        <v>-3125</v>
      </c>
    </row>
    <row r="636" spans="1:13" s="42" customFormat="1" x14ac:dyDescent="0.25">
      <c r="A636" s="5">
        <v>43881</v>
      </c>
      <c r="B636" s="37" t="s">
        <v>163</v>
      </c>
      <c r="C636" s="37">
        <v>9000</v>
      </c>
      <c r="D636" s="37" t="s">
        <v>17</v>
      </c>
      <c r="E636" s="74">
        <v>44.1</v>
      </c>
      <c r="F636" s="74">
        <v>44.4</v>
      </c>
      <c r="G636" s="41">
        <v>0</v>
      </c>
      <c r="H636" s="74">
        <v>0</v>
      </c>
      <c r="I636" s="49">
        <f t="shared" ref="I636" si="1848">(IF(D636="SELL",E636-F636,IF(D636="BUY",F636-E636)))*C636</f>
        <v>2699.9999999999745</v>
      </c>
      <c r="J636" s="41">
        <v>0</v>
      </c>
      <c r="K636" s="41">
        <v>0</v>
      </c>
      <c r="L636" s="49">
        <f t="shared" ref="L636" si="1849">(J636+I636+K636)/C636</f>
        <v>0.29999999999999716</v>
      </c>
      <c r="M636" s="49">
        <f t="shared" ref="M636" si="1850">L636*C636</f>
        <v>2699.9999999999745</v>
      </c>
    </row>
    <row r="637" spans="1:13" s="42" customFormat="1" x14ac:dyDescent="0.25">
      <c r="A637" s="5">
        <v>43881</v>
      </c>
      <c r="B637" s="37" t="s">
        <v>75</v>
      </c>
      <c r="C637" s="37">
        <v>1200</v>
      </c>
      <c r="D637" s="37" t="s">
        <v>17</v>
      </c>
      <c r="E637" s="74">
        <v>845</v>
      </c>
      <c r="F637" s="74">
        <v>842</v>
      </c>
      <c r="G637" s="41">
        <v>0</v>
      </c>
      <c r="H637" s="74">
        <v>0</v>
      </c>
      <c r="I637" s="49">
        <f t="shared" ref="I637" si="1851">(IF(D637="SELL",E637-F637,IF(D637="BUY",F637-E637)))*C637</f>
        <v>-3600</v>
      </c>
      <c r="J637" s="41">
        <v>0</v>
      </c>
      <c r="K637" s="41">
        <v>0</v>
      </c>
      <c r="L637" s="49">
        <f t="shared" ref="L637" si="1852">(J637+I637+K637)/C637</f>
        <v>-3</v>
      </c>
      <c r="M637" s="49">
        <f t="shared" ref="M637" si="1853">L637*C637</f>
        <v>-3600</v>
      </c>
    </row>
    <row r="638" spans="1:13" s="42" customFormat="1" x14ac:dyDescent="0.25">
      <c r="A638" s="5">
        <v>43880</v>
      </c>
      <c r="B638" s="37" t="s">
        <v>275</v>
      </c>
      <c r="C638" s="37">
        <v>250</v>
      </c>
      <c r="D638" s="37" t="s">
        <v>17</v>
      </c>
      <c r="E638" s="74">
        <v>4834</v>
      </c>
      <c r="F638" s="74">
        <v>4849</v>
      </c>
      <c r="G638" s="41">
        <v>4883</v>
      </c>
      <c r="H638" s="74">
        <v>0</v>
      </c>
      <c r="I638" s="49">
        <f t="shared" ref="I638" si="1854">(IF(D638="SELL",E638-F638,IF(D638="BUY",F638-E638)))*C638</f>
        <v>3750</v>
      </c>
      <c r="J638" s="41">
        <f>C638*34</f>
        <v>8500</v>
      </c>
      <c r="K638" s="41">
        <v>0</v>
      </c>
      <c r="L638" s="49">
        <f t="shared" ref="L638" si="1855">(J638+I638+K638)/C638</f>
        <v>49</v>
      </c>
      <c r="M638" s="49">
        <f t="shared" ref="M638" si="1856">L638*C638</f>
        <v>12250</v>
      </c>
    </row>
    <row r="639" spans="1:13" s="42" customFormat="1" x14ac:dyDescent="0.25">
      <c r="A639" s="5">
        <v>43880</v>
      </c>
      <c r="B639" s="37" t="s">
        <v>534</v>
      </c>
      <c r="C639" s="37">
        <v>1100</v>
      </c>
      <c r="D639" s="37" t="s">
        <v>17</v>
      </c>
      <c r="E639" s="74">
        <v>910</v>
      </c>
      <c r="F639" s="74">
        <v>913</v>
      </c>
      <c r="G639" s="41">
        <v>916.8</v>
      </c>
      <c r="H639" s="74">
        <v>0</v>
      </c>
      <c r="I639" s="49">
        <f t="shared" ref="I639" si="1857">(IF(D639="SELL",E639-F639,IF(D639="BUY",F639-E639)))*C639</f>
        <v>3300</v>
      </c>
      <c r="J639" s="41">
        <f>C639*3.8</f>
        <v>4180</v>
      </c>
      <c r="K639" s="41">
        <v>0</v>
      </c>
      <c r="L639" s="49">
        <f t="shared" ref="L639" si="1858">(J639+I639+K639)/C639</f>
        <v>6.8</v>
      </c>
      <c r="M639" s="49">
        <f t="shared" ref="M639" si="1859">L639*C639</f>
        <v>7480</v>
      </c>
    </row>
    <row r="640" spans="1:13" s="42" customFormat="1" x14ac:dyDescent="0.25">
      <c r="A640" s="5">
        <v>43880</v>
      </c>
      <c r="B640" s="37" t="s">
        <v>80</v>
      </c>
      <c r="C640" s="37">
        <v>750</v>
      </c>
      <c r="D640" s="37" t="s">
        <v>17</v>
      </c>
      <c r="E640" s="74">
        <v>1323</v>
      </c>
      <c r="F640" s="74">
        <v>1318</v>
      </c>
      <c r="G640" s="41">
        <v>0</v>
      </c>
      <c r="H640" s="74">
        <v>0</v>
      </c>
      <c r="I640" s="49">
        <f t="shared" ref="I640" si="1860">(IF(D640="SELL",E640-F640,IF(D640="BUY",F640-E640)))*C640</f>
        <v>-3750</v>
      </c>
      <c r="J640" s="41">
        <v>0</v>
      </c>
      <c r="K640" s="41">
        <v>0</v>
      </c>
      <c r="L640" s="49">
        <f t="shared" ref="L640" si="1861">(J640+I640+K640)/C640</f>
        <v>-5</v>
      </c>
      <c r="M640" s="49">
        <f t="shared" ref="M640" si="1862">L640*C640</f>
        <v>-3750</v>
      </c>
    </row>
    <row r="641" spans="1:13" s="42" customFormat="1" x14ac:dyDescent="0.25">
      <c r="A641" s="5">
        <v>43880</v>
      </c>
      <c r="B641" s="37" t="s">
        <v>77</v>
      </c>
      <c r="C641" s="37">
        <v>1400</v>
      </c>
      <c r="D641" s="37" t="s">
        <v>17</v>
      </c>
      <c r="E641" s="74">
        <v>504</v>
      </c>
      <c r="F641" s="74">
        <v>501.5</v>
      </c>
      <c r="G641" s="41">
        <v>0</v>
      </c>
      <c r="H641" s="74">
        <v>0</v>
      </c>
      <c r="I641" s="49">
        <f t="shared" ref="I641" si="1863">(IF(D641="SELL",E641-F641,IF(D641="BUY",F641-E641)))*C641</f>
        <v>-3500</v>
      </c>
      <c r="J641" s="41">
        <v>0</v>
      </c>
      <c r="K641" s="41">
        <v>0</v>
      </c>
      <c r="L641" s="49">
        <f t="shared" ref="L641" si="1864">(J641+I641+K641)/C641</f>
        <v>-2.5</v>
      </c>
      <c r="M641" s="49">
        <f t="shared" ref="M641" si="1865">L641*C641</f>
        <v>-3500</v>
      </c>
    </row>
    <row r="642" spans="1:13" s="42" customFormat="1" x14ac:dyDescent="0.25">
      <c r="A642" s="5">
        <v>43879</v>
      </c>
      <c r="B642" s="37" t="s">
        <v>573</v>
      </c>
      <c r="C642" s="37">
        <v>50</v>
      </c>
      <c r="D642" s="37" t="s">
        <v>20</v>
      </c>
      <c r="E642" s="74">
        <v>23500</v>
      </c>
      <c r="F642" s="74">
        <v>23420</v>
      </c>
      <c r="G642" s="41">
        <v>23300</v>
      </c>
      <c r="H642" s="74">
        <v>0</v>
      </c>
      <c r="I642" s="49">
        <f t="shared" ref="I642" si="1866">(IF(D642="SELL",E642-F642,IF(D642="BUY",F642-E642)))*C642</f>
        <v>4000</v>
      </c>
      <c r="J642" s="41">
        <f>C642*120</f>
        <v>6000</v>
      </c>
      <c r="K642" s="41">
        <v>0</v>
      </c>
      <c r="L642" s="49">
        <f t="shared" ref="L642" si="1867">(J642+I642+K642)/C642</f>
        <v>200</v>
      </c>
      <c r="M642" s="49">
        <f t="shared" ref="M642" si="1868">L642*C642</f>
        <v>10000</v>
      </c>
    </row>
    <row r="643" spans="1:13" s="42" customFormat="1" x14ac:dyDescent="0.25">
      <c r="A643" s="5">
        <v>43879</v>
      </c>
      <c r="B643" s="37" t="s">
        <v>157</v>
      </c>
      <c r="C643" s="37">
        <v>1000</v>
      </c>
      <c r="D643" s="37" t="s">
        <v>20</v>
      </c>
      <c r="E643" s="74">
        <v>487</v>
      </c>
      <c r="F643" s="74">
        <v>484.5</v>
      </c>
      <c r="G643" s="41">
        <v>0</v>
      </c>
      <c r="H643" s="74">
        <v>0</v>
      </c>
      <c r="I643" s="49">
        <f t="shared" ref="I643:I644" si="1869">(IF(D643="SELL",E643-F643,IF(D643="BUY",F643-E643)))*C643</f>
        <v>2500</v>
      </c>
      <c r="J643" s="41">
        <v>0</v>
      </c>
      <c r="K643" s="41">
        <v>0</v>
      </c>
      <c r="L643" s="49">
        <f t="shared" ref="L643:L644" si="1870">(J643+I643+K643)/C643</f>
        <v>2.5</v>
      </c>
      <c r="M643" s="49">
        <f t="shared" ref="M643:M644" si="1871">L643*C643</f>
        <v>2500</v>
      </c>
    </row>
    <row r="644" spans="1:13" s="42" customFormat="1" x14ac:dyDescent="0.25">
      <c r="A644" s="5">
        <v>43879</v>
      </c>
      <c r="B644" s="37" t="s">
        <v>142</v>
      </c>
      <c r="C644" s="37">
        <v>400</v>
      </c>
      <c r="D644" s="37" t="s">
        <v>20</v>
      </c>
      <c r="E644" s="74">
        <v>1410</v>
      </c>
      <c r="F644" s="74">
        <v>1404</v>
      </c>
      <c r="G644" s="41">
        <v>0</v>
      </c>
      <c r="H644" s="74">
        <v>0</v>
      </c>
      <c r="I644" s="49">
        <f t="shared" si="1869"/>
        <v>2400</v>
      </c>
      <c r="J644" s="41">
        <v>0</v>
      </c>
      <c r="K644" s="41">
        <v>0</v>
      </c>
      <c r="L644" s="49">
        <f t="shared" si="1870"/>
        <v>6</v>
      </c>
      <c r="M644" s="49">
        <f t="shared" si="1871"/>
        <v>2400</v>
      </c>
    </row>
    <row r="645" spans="1:13" s="42" customFormat="1" x14ac:dyDescent="0.25">
      <c r="A645" s="5">
        <v>43878</v>
      </c>
      <c r="B645" s="37" t="s">
        <v>563</v>
      </c>
      <c r="C645" s="37">
        <v>2700</v>
      </c>
      <c r="D645" s="37" t="s">
        <v>20</v>
      </c>
      <c r="E645" s="74">
        <v>170</v>
      </c>
      <c r="F645" s="74">
        <v>169.05</v>
      </c>
      <c r="G645" s="41">
        <v>167</v>
      </c>
      <c r="H645" s="74">
        <v>0</v>
      </c>
      <c r="I645" s="49">
        <f t="shared" ref="I645" si="1872">(IF(D645="SELL",E645-F645,IF(D645="BUY",F645-E645)))*C645</f>
        <v>2564.9999999999691</v>
      </c>
      <c r="J645" s="41">
        <f>C645*2.05</f>
        <v>5534.9999999999991</v>
      </c>
      <c r="K645" s="41">
        <v>0</v>
      </c>
      <c r="L645" s="49">
        <f t="shared" ref="L645" si="1873">(J645+I645+K645)/C645</f>
        <v>2.999999999999988</v>
      </c>
      <c r="M645" s="49">
        <f t="shared" ref="M645" si="1874">L645*C645</f>
        <v>8099.9999999999673</v>
      </c>
    </row>
    <row r="646" spans="1:13" s="42" customFormat="1" x14ac:dyDescent="0.25">
      <c r="A646" s="5">
        <v>43878</v>
      </c>
      <c r="B646" s="37" t="s">
        <v>157</v>
      </c>
      <c r="C646" s="37">
        <v>1000</v>
      </c>
      <c r="D646" s="37" t="s">
        <v>20</v>
      </c>
      <c r="E646" s="74">
        <v>506</v>
      </c>
      <c r="F646" s="74">
        <v>503</v>
      </c>
      <c r="G646" s="41">
        <v>500</v>
      </c>
      <c r="H646" s="74">
        <v>495</v>
      </c>
      <c r="I646" s="49">
        <f t="shared" ref="I646" si="1875">(IF(D646="SELL",E646-F646,IF(D646="BUY",F646-E646)))*C646</f>
        <v>3000</v>
      </c>
      <c r="J646" s="41">
        <f>C646*3</f>
        <v>3000</v>
      </c>
      <c r="K646" s="41">
        <f>C646*5</f>
        <v>5000</v>
      </c>
      <c r="L646" s="49">
        <f t="shared" ref="L646" si="1876">(J646+I646+K646)/C646</f>
        <v>11</v>
      </c>
      <c r="M646" s="49">
        <f t="shared" ref="M646" si="1877">L646*C646</f>
        <v>11000</v>
      </c>
    </row>
    <row r="647" spans="1:13" s="42" customFormat="1" x14ac:dyDescent="0.25">
      <c r="A647" s="5">
        <v>43878</v>
      </c>
      <c r="B647" s="37" t="s">
        <v>64</v>
      </c>
      <c r="C647" s="37">
        <v>1000</v>
      </c>
      <c r="D647" s="37" t="s">
        <v>17</v>
      </c>
      <c r="E647" s="74">
        <v>699</v>
      </c>
      <c r="F647" s="74">
        <v>703</v>
      </c>
      <c r="G647" s="41">
        <v>706</v>
      </c>
      <c r="H647" s="74">
        <v>0</v>
      </c>
      <c r="I647" s="49">
        <f t="shared" ref="I647" si="1878">(IF(D647="SELL",E647-F647,IF(D647="BUY",F647-E647)))*C647</f>
        <v>4000</v>
      </c>
      <c r="J647" s="41">
        <f>C647*2</f>
        <v>2000</v>
      </c>
      <c r="K647" s="41">
        <v>0</v>
      </c>
      <c r="L647" s="49">
        <f t="shared" ref="L647" si="1879">(J647+I647+K647)/C647</f>
        <v>6</v>
      </c>
      <c r="M647" s="49">
        <f t="shared" ref="M647" si="1880">L647*C647</f>
        <v>6000</v>
      </c>
    </row>
    <row r="648" spans="1:13" s="42" customFormat="1" x14ac:dyDescent="0.25">
      <c r="A648" s="5">
        <v>43875</v>
      </c>
      <c r="B648" s="37" t="s">
        <v>16</v>
      </c>
      <c r="C648" s="37">
        <v>500</v>
      </c>
      <c r="D648" s="37" t="s">
        <v>17</v>
      </c>
      <c r="E648" s="74">
        <v>1487</v>
      </c>
      <c r="F648" s="74">
        <v>1494</v>
      </c>
      <c r="G648" s="41">
        <v>0</v>
      </c>
      <c r="H648" s="74">
        <v>0</v>
      </c>
      <c r="I648" s="49">
        <f t="shared" ref="I648" si="1881">(IF(D648="SELL",E648-F648,IF(D648="BUY",F648-E648)))*C648</f>
        <v>3500</v>
      </c>
      <c r="J648" s="41">
        <v>0</v>
      </c>
      <c r="K648" s="41">
        <v>0</v>
      </c>
      <c r="L648" s="49">
        <f t="shared" ref="L648" si="1882">(J648+I648+K648)/C648</f>
        <v>7</v>
      </c>
      <c r="M648" s="49">
        <f t="shared" ref="M648" si="1883">L648*C648</f>
        <v>3500</v>
      </c>
    </row>
    <row r="649" spans="1:13" s="42" customFormat="1" x14ac:dyDescent="0.25">
      <c r="A649" s="5">
        <v>43875</v>
      </c>
      <c r="B649" s="37" t="s">
        <v>186</v>
      </c>
      <c r="C649" s="37">
        <v>900</v>
      </c>
      <c r="D649" s="37" t="s">
        <v>17</v>
      </c>
      <c r="E649" s="74">
        <v>766.5</v>
      </c>
      <c r="F649" s="74">
        <v>770</v>
      </c>
      <c r="G649" s="41">
        <v>0</v>
      </c>
      <c r="H649" s="74">
        <v>0</v>
      </c>
      <c r="I649" s="49">
        <f t="shared" ref="I649" si="1884">(IF(D649="SELL",E649-F649,IF(D649="BUY",F649-E649)))*C649</f>
        <v>3150</v>
      </c>
      <c r="J649" s="41">
        <v>0</v>
      </c>
      <c r="K649" s="41">
        <v>0</v>
      </c>
      <c r="L649" s="49">
        <f t="shared" ref="L649" si="1885">(J649+I649+K649)/C649</f>
        <v>3.5</v>
      </c>
      <c r="M649" s="49">
        <f t="shared" ref="M649" si="1886">L649*C649</f>
        <v>3150</v>
      </c>
    </row>
    <row r="650" spans="1:13" s="42" customFormat="1" x14ac:dyDescent="0.25">
      <c r="A650" s="5">
        <v>43875</v>
      </c>
      <c r="B650" s="37" t="s">
        <v>44</v>
      </c>
      <c r="C650" s="37">
        <v>3500</v>
      </c>
      <c r="D650" s="37" t="s">
        <v>17</v>
      </c>
      <c r="E650" s="74">
        <v>197</v>
      </c>
      <c r="F650" s="74">
        <v>195.8</v>
      </c>
      <c r="G650" s="41">
        <v>0</v>
      </c>
      <c r="H650" s="74">
        <v>0</v>
      </c>
      <c r="I650" s="49">
        <f t="shared" ref="I650" si="1887">(IF(D650="SELL",E650-F650,IF(D650="BUY",F650-E650)))*C650</f>
        <v>-4199.99999999996</v>
      </c>
      <c r="J650" s="41">
        <v>0</v>
      </c>
      <c r="K650" s="41">
        <v>0</v>
      </c>
      <c r="L650" s="49">
        <f t="shared" ref="L650" si="1888">(J650+I650+K650)/C650</f>
        <v>-1.1999999999999886</v>
      </c>
      <c r="M650" s="49">
        <f t="shared" ref="M650" si="1889">L650*C650</f>
        <v>-4199.99999999996</v>
      </c>
    </row>
    <row r="651" spans="1:13" s="42" customFormat="1" x14ac:dyDescent="0.25">
      <c r="A651" s="5">
        <v>43875</v>
      </c>
      <c r="B651" s="37" t="s">
        <v>25</v>
      </c>
      <c r="C651" s="37">
        <v>1000</v>
      </c>
      <c r="D651" s="37" t="s">
        <v>17</v>
      </c>
      <c r="E651" s="74">
        <v>623</v>
      </c>
      <c r="F651" s="74">
        <v>619</v>
      </c>
      <c r="G651" s="41">
        <v>0</v>
      </c>
      <c r="H651" s="74">
        <v>0</v>
      </c>
      <c r="I651" s="49">
        <f t="shared" ref="I651" si="1890">(IF(D651="SELL",E651-F651,IF(D651="BUY",F651-E651)))*C651</f>
        <v>-4000</v>
      </c>
      <c r="J651" s="41">
        <v>0</v>
      </c>
      <c r="K651" s="41">
        <v>0</v>
      </c>
      <c r="L651" s="49">
        <f t="shared" ref="L651" si="1891">(J651+I651+K651)/C651</f>
        <v>-4</v>
      </c>
      <c r="M651" s="49">
        <f t="shared" ref="M651" si="1892">L651*C651</f>
        <v>-4000</v>
      </c>
    </row>
    <row r="652" spans="1:13" s="42" customFormat="1" x14ac:dyDescent="0.25">
      <c r="A652" s="5">
        <v>43874</v>
      </c>
      <c r="B652" s="37" t="s">
        <v>188</v>
      </c>
      <c r="C652" s="37">
        <v>250</v>
      </c>
      <c r="D652" s="37" t="s">
        <v>17</v>
      </c>
      <c r="E652" s="74">
        <v>3240</v>
      </c>
      <c r="F652" s="74">
        <v>3252</v>
      </c>
      <c r="G652" s="41">
        <v>3270</v>
      </c>
      <c r="H652" s="74">
        <v>3290</v>
      </c>
      <c r="I652" s="49">
        <f t="shared" ref="I652" si="1893">(IF(D652="SELL",E652-F652,IF(D652="BUY",F652-E652)))*C652</f>
        <v>3000</v>
      </c>
      <c r="J652" s="41">
        <f>C652*18</f>
        <v>4500</v>
      </c>
      <c r="K652" s="41">
        <f>C652*20</f>
        <v>5000</v>
      </c>
      <c r="L652" s="49">
        <f t="shared" ref="L652" si="1894">(J652+I652+K652)/C652</f>
        <v>50</v>
      </c>
      <c r="M652" s="49">
        <f t="shared" ref="M652" si="1895">L652*C652</f>
        <v>12500</v>
      </c>
    </row>
    <row r="653" spans="1:13" s="42" customFormat="1" x14ac:dyDescent="0.25">
      <c r="A653" s="5">
        <v>43874</v>
      </c>
      <c r="B653" s="37" t="s">
        <v>100</v>
      </c>
      <c r="C653" s="37">
        <v>400</v>
      </c>
      <c r="D653" s="37" t="s">
        <v>17</v>
      </c>
      <c r="E653" s="74">
        <v>2147</v>
      </c>
      <c r="F653" s="74">
        <v>2156</v>
      </c>
      <c r="G653" s="41">
        <v>2160</v>
      </c>
      <c r="H653" s="74">
        <v>0</v>
      </c>
      <c r="I653" s="49">
        <f t="shared" ref="I653" si="1896">(IF(D653="SELL",E653-F653,IF(D653="BUY",F653-E653)))*C653</f>
        <v>3600</v>
      </c>
      <c r="J653" s="41">
        <f>C653*4</f>
        <v>1600</v>
      </c>
      <c r="K653" s="41">
        <v>0</v>
      </c>
      <c r="L653" s="49">
        <f t="shared" ref="L653" si="1897">(J653+I653+K653)/C653</f>
        <v>13</v>
      </c>
      <c r="M653" s="49">
        <f t="shared" ref="M653" si="1898">L653*C653</f>
        <v>5200</v>
      </c>
    </row>
    <row r="654" spans="1:13" s="42" customFormat="1" x14ac:dyDescent="0.25">
      <c r="A654" s="5">
        <v>43874</v>
      </c>
      <c r="B654" s="37" t="s">
        <v>585</v>
      </c>
      <c r="C654" s="37">
        <v>3000</v>
      </c>
      <c r="D654" s="37" t="s">
        <v>17</v>
      </c>
      <c r="E654" s="74">
        <v>321</v>
      </c>
      <c r="F654" s="74">
        <v>319.89999999999998</v>
      </c>
      <c r="G654" s="41">
        <v>0</v>
      </c>
      <c r="H654" s="74">
        <v>0</v>
      </c>
      <c r="I654" s="49">
        <f t="shared" ref="I654" si="1899">(IF(D654="SELL",E654-F654,IF(D654="BUY",F654-E654)))*C654</f>
        <v>-3300.0000000000682</v>
      </c>
      <c r="J654" s="41">
        <v>0</v>
      </c>
      <c r="K654" s="41">
        <v>0</v>
      </c>
      <c r="L654" s="49">
        <f t="shared" ref="L654" si="1900">(J654+I654+K654)/C654</f>
        <v>-1.1000000000000227</v>
      </c>
      <c r="M654" s="49">
        <f t="shared" ref="M654" si="1901">L654*C654</f>
        <v>-3300.0000000000682</v>
      </c>
    </row>
    <row r="655" spans="1:13" s="42" customFormat="1" x14ac:dyDescent="0.25">
      <c r="A655" s="5">
        <v>43873</v>
      </c>
      <c r="B655" s="37" t="s">
        <v>123</v>
      </c>
      <c r="C655" s="37">
        <v>2750</v>
      </c>
      <c r="D655" s="37" t="s">
        <v>17</v>
      </c>
      <c r="E655" s="74">
        <v>516</v>
      </c>
      <c r="F655" s="74">
        <v>517</v>
      </c>
      <c r="G655" s="41">
        <v>520</v>
      </c>
      <c r="H655" s="74">
        <v>523</v>
      </c>
      <c r="I655" s="49">
        <f t="shared" ref="I655" si="1902">(IF(D655="SELL",E655-F655,IF(D655="BUY",F655-E655)))*C655</f>
        <v>2750</v>
      </c>
      <c r="J655" s="41">
        <f>C655*3</f>
        <v>8250</v>
      </c>
      <c r="K655" s="41">
        <f>C655*3</f>
        <v>8250</v>
      </c>
      <c r="L655" s="49">
        <f t="shared" ref="L655" si="1903">(J655+I655+K655)/C655</f>
        <v>7</v>
      </c>
      <c r="M655" s="49">
        <f t="shared" ref="M655" si="1904">L655*C655</f>
        <v>19250</v>
      </c>
    </row>
    <row r="656" spans="1:13" s="42" customFormat="1" x14ac:dyDescent="0.25">
      <c r="A656" s="5">
        <v>43873</v>
      </c>
      <c r="B656" s="37" t="s">
        <v>335</v>
      </c>
      <c r="C656" s="37">
        <v>1300</v>
      </c>
      <c r="D656" s="37" t="s">
        <v>20</v>
      </c>
      <c r="E656" s="74">
        <v>420</v>
      </c>
      <c r="F656" s="74">
        <v>418</v>
      </c>
      <c r="G656" s="41">
        <v>0</v>
      </c>
      <c r="H656" s="74">
        <v>0</v>
      </c>
      <c r="I656" s="49">
        <f t="shared" ref="I656" si="1905">(IF(D656="SELL",E656-F656,IF(D656="BUY",F656-E656)))*C656</f>
        <v>2600</v>
      </c>
      <c r="J656" s="41">
        <v>0</v>
      </c>
      <c r="K656" s="41">
        <v>0</v>
      </c>
      <c r="L656" s="49">
        <f t="shared" ref="L656" si="1906">(J656+I656+K656)/C656</f>
        <v>2</v>
      </c>
      <c r="M656" s="49">
        <f t="shared" ref="M656" si="1907">L656*C656</f>
        <v>2600</v>
      </c>
    </row>
    <row r="657" spans="1:13" s="42" customFormat="1" x14ac:dyDescent="0.25">
      <c r="A657" s="5">
        <v>43873</v>
      </c>
      <c r="B657" s="37" t="s">
        <v>68</v>
      </c>
      <c r="C657" s="37">
        <v>4000</v>
      </c>
      <c r="D657" s="37" t="s">
        <v>20</v>
      </c>
      <c r="E657" s="74">
        <v>115</v>
      </c>
      <c r="F657" s="74">
        <v>115.25</v>
      </c>
      <c r="G657" s="41">
        <v>0</v>
      </c>
      <c r="H657" s="74">
        <v>0</v>
      </c>
      <c r="I657" s="49">
        <f t="shared" ref="I657" si="1908">(IF(D657="SELL",E657-F657,IF(D657="BUY",F657-E657)))*C657</f>
        <v>-1000</v>
      </c>
      <c r="J657" s="41">
        <v>0</v>
      </c>
      <c r="K657" s="41">
        <v>0</v>
      </c>
      <c r="L657" s="49">
        <f t="shared" ref="L657" si="1909">(J657+I657+K657)/C657</f>
        <v>-0.25</v>
      </c>
      <c r="M657" s="49">
        <f t="shared" ref="M657" si="1910">L657*C657</f>
        <v>-1000</v>
      </c>
    </row>
    <row r="658" spans="1:13" s="42" customFormat="1" x14ac:dyDescent="0.25">
      <c r="A658" s="5">
        <v>43872</v>
      </c>
      <c r="B658" s="37" t="s">
        <v>163</v>
      </c>
      <c r="C658" s="37">
        <v>9000</v>
      </c>
      <c r="D658" s="37" t="s">
        <v>20</v>
      </c>
      <c r="E658" s="74">
        <v>48.3</v>
      </c>
      <c r="F658" s="74">
        <v>48</v>
      </c>
      <c r="G658" s="41">
        <v>0</v>
      </c>
      <c r="H658" s="74">
        <v>0</v>
      </c>
      <c r="I658" s="49">
        <f t="shared" ref="I658" si="1911">(IF(D658="SELL",E658-F658,IF(D658="BUY",F658-E658)))*C658</f>
        <v>2699.9999999999745</v>
      </c>
      <c r="J658" s="41">
        <v>0</v>
      </c>
      <c r="K658" s="41">
        <v>0</v>
      </c>
      <c r="L658" s="49">
        <f t="shared" ref="L658" si="1912">(J658+I658+K658)/C658</f>
        <v>0.29999999999999716</v>
      </c>
      <c r="M658" s="49">
        <f t="shared" ref="M658" si="1913">L658*C658</f>
        <v>2699.9999999999745</v>
      </c>
    </row>
    <row r="659" spans="1:13" s="42" customFormat="1" x14ac:dyDescent="0.25">
      <c r="A659" s="5">
        <v>43872</v>
      </c>
      <c r="B659" s="37" t="s">
        <v>93</v>
      </c>
      <c r="C659" s="37">
        <v>6000</v>
      </c>
      <c r="D659" s="37" t="s">
        <v>20</v>
      </c>
      <c r="E659" s="74">
        <v>142.9</v>
      </c>
      <c r="F659" s="74">
        <v>142.5</v>
      </c>
      <c r="G659" s="41">
        <v>142.15</v>
      </c>
      <c r="H659" s="74">
        <v>0</v>
      </c>
      <c r="I659" s="49">
        <f t="shared" ref="I659" si="1914">(IF(D659="SELL",E659-F659,IF(D659="BUY",F659-E659)))*C659</f>
        <v>2400.0000000000341</v>
      </c>
      <c r="J659" s="41">
        <f>C659*0.35</f>
        <v>2100</v>
      </c>
      <c r="K659" s="41">
        <v>0</v>
      </c>
      <c r="L659" s="49">
        <f t="shared" ref="L659" si="1915">(J659+I659+K659)/C659</f>
        <v>0.75000000000000577</v>
      </c>
      <c r="M659" s="49">
        <f t="shared" ref="M659" si="1916">L659*C659</f>
        <v>4500.0000000000346</v>
      </c>
    </row>
    <row r="660" spans="1:13" s="42" customFormat="1" x14ac:dyDescent="0.25">
      <c r="A660" s="5">
        <v>43872</v>
      </c>
      <c r="B660" s="37" t="s">
        <v>106</v>
      </c>
      <c r="C660" s="37">
        <v>900</v>
      </c>
      <c r="D660" s="37" t="s">
        <v>17</v>
      </c>
      <c r="E660" s="74">
        <v>580</v>
      </c>
      <c r="F660" s="74">
        <v>583</v>
      </c>
      <c r="G660" s="41">
        <v>0</v>
      </c>
      <c r="H660" s="74">
        <v>0</v>
      </c>
      <c r="I660" s="49">
        <f t="shared" ref="I660" si="1917">(IF(D660="SELL",E660-F660,IF(D660="BUY",F660-E660)))*C660</f>
        <v>2700</v>
      </c>
      <c r="J660" s="41">
        <v>0</v>
      </c>
      <c r="K660" s="41">
        <v>0</v>
      </c>
      <c r="L660" s="49">
        <f t="shared" ref="L660" si="1918">(J660+I660+K660)/C660</f>
        <v>3</v>
      </c>
      <c r="M660" s="49">
        <f t="shared" ref="M660" si="1919">L660*C660</f>
        <v>2700</v>
      </c>
    </row>
    <row r="661" spans="1:13" s="42" customFormat="1" x14ac:dyDescent="0.25">
      <c r="A661" s="5">
        <v>43872</v>
      </c>
      <c r="B661" s="37" t="s">
        <v>188</v>
      </c>
      <c r="C661" s="37">
        <v>250</v>
      </c>
      <c r="D661" s="37" t="s">
        <v>17</v>
      </c>
      <c r="E661" s="74">
        <v>3205</v>
      </c>
      <c r="F661" s="74">
        <v>3184</v>
      </c>
      <c r="G661" s="41">
        <v>0</v>
      </c>
      <c r="H661" s="74">
        <v>0</v>
      </c>
      <c r="I661" s="49">
        <f t="shared" ref="I661" si="1920">(IF(D661="SELL",E661-F661,IF(D661="BUY",F661-E661)))*C661</f>
        <v>-5250</v>
      </c>
      <c r="J661" s="41">
        <v>0</v>
      </c>
      <c r="K661" s="41">
        <v>0</v>
      </c>
      <c r="L661" s="49">
        <f t="shared" ref="L661" si="1921">(J661+I661+K661)/C661</f>
        <v>-21</v>
      </c>
      <c r="M661" s="49">
        <f t="shared" ref="M661" si="1922">L661*C661</f>
        <v>-5250</v>
      </c>
    </row>
    <row r="662" spans="1:13" s="42" customFormat="1" x14ac:dyDescent="0.25">
      <c r="A662" s="5">
        <v>43871</v>
      </c>
      <c r="B662" s="37" t="s">
        <v>161</v>
      </c>
      <c r="C662" s="37">
        <v>4000</v>
      </c>
      <c r="D662" s="37" t="s">
        <v>17</v>
      </c>
      <c r="E662" s="74">
        <v>242</v>
      </c>
      <c r="F662" s="74">
        <v>242.8</v>
      </c>
      <c r="G662" s="41">
        <v>244.7</v>
      </c>
      <c r="H662" s="74">
        <v>0</v>
      </c>
      <c r="I662" s="49">
        <f t="shared" ref="I662" si="1923">(IF(D662="SELL",E662-F662,IF(D662="BUY",F662-E662)))*C662</f>
        <v>3200.0000000000455</v>
      </c>
      <c r="J662" s="41">
        <f>C662*1.9</f>
        <v>7600</v>
      </c>
      <c r="K662" s="41">
        <v>0</v>
      </c>
      <c r="L662" s="49">
        <f t="shared" ref="L662" si="1924">(J662+I662+K662)/C662</f>
        <v>2.7000000000000113</v>
      </c>
      <c r="M662" s="49">
        <f t="shared" ref="M662" si="1925">L662*C662</f>
        <v>10800.000000000045</v>
      </c>
    </row>
    <row r="663" spans="1:13" s="42" customFormat="1" x14ac:dyDescent="0.25">
      <c r="A663" s="5">
        <v>43871</v>
      </c>
      <c r="B663" s="37" t="s">
        <v>93</v>
      </c>
      <c r="C663" s="37">
        <v>6000</v>
      </c>
      <c r="D663" s="37" t="s">
        <v>20</v>
      </c>
      <c r="E663" s="74">
        <v>153</v>
      </c>
      <c r="F663" s="74">
        <v>152.65</v>
      </c>
      <c r="G663" s="41">
        <v>0</v>
      </c>
      <c r="H663" s="74">
        <v>0</v>
      </c>
      <c r="I663" s="49">
        <f t="shared" ref="I663" si="1926">(IF(D663="SELL",E663-F663,IF(D663="BUY",F663-E663)))*C663</f>
        <v>2099.9999999999659</v>
      </c>
      <c r="J663" s="41">
        <v>0</v>
      </c>
      <c r="K663" s="41">
        <v>0</v>
      </c>
      <c r="L663" s="49">
        <f t="shared" ref="L663" si="1927">(J663+I663+K663)/C663</f>
        <v>0.34999999999999432</v>
      </c>
      <c r="M663" s="49">
        <f t="shared" ref="M663" si="1928">L663*C663</f>
        <v>2099.9999999999659</v>
      </c>
    </row>
    <row r="664" spans="1:13" s="42" customFormat="1" x14ac:dyDescent="0.25">
      <c r="A664" s="5">
        <v>43871</v>
      </c>
      <c r="B664" s="37" t="s">
        <v>123</v>
      </c>
      <c r="C664" s="37">
        <v>2700</v>
      </c>
      <c r="D664" s="37" t="s">
        <v>17</v>
      </c>
      <c r="E664" s="74">
        <v>517</v>
      </c>
      <c r="F664" s="74">
        <v>518</v>
      </c>
      <c r="G664" s="41">
        <v>0</v>
      </c>
      <c r="H664" s="74">
        <v>0</v>
      </c>
      <c r="I664" s="49">
        <f t="shared" ref="I664" si="1929">(IF(D664="SELL",E664-F664,IF(D664="BUY",F664-E664)))*C664</f>
        <v>2700</v>
      </c>
      <c r="J664" s="41">
        <v>0</v>
      </c>
      <c r="K664" s="41">
        <v>0</v>
      </c>
      <c r="L664" s="49">
        <f t="shared" ref="L664" si="1930">(J664+I664+K664)/C664</f>
        <v>1</v>
      </c>
      <c r="M664" s="49">
        <f t="shared" ref="M664" si="1931">L664*C664</f>
        <v>2700</v>
      </c>
    </row>
    <row r="665" spans="1:13" s="42" customFormat="1" x14ac:dyDescent="0.25">
      <c r="A665" s="5">
        <v>43868</v>
      </c>
      <c r="B665" s="37" t="s">
        <v>138</v>
      </c>
      <c r="C665" s="37">
        <v>2700</v>
      </c>
      <c r="D665" s="37" t="s">
        <v>17</v>
      </c>
      <c r="E665" s="74">
        <v>397.5</v>
      </c>
      <c r="F665" s="74">
        <v>398.5</v>
      </c>
      <c r="G665" s="41">
        <v>401</v>
      </c>
      <c r="H665" s="74">
        <v>405</v>
      </c>
      <c r="I665" s="49">
        <f t="shared" ref="I665" si="1932">(IF(D665="SELL",E665-F665,IF(D665="BUY",F665-E665)))*C665</f>
        <v>2700</v>
      </c>
      <c r="J665" s="41">
        <f>C665*2.5</f>
        <v>6750</v>
      </c>
      <c r="K665" s="41">
        <f>C665*4</f>
        <v>10800</v>
      </c>
      <c r="L665" s="49">
        <f t="shared" ref="L665" si="1933">(J665+I665+K665)/C665</f>
        <v>7.5</v>
      </c>
      <c r="M665" s="49">
        <f t="shared" ref="M665" si="1934">L665*C665</f>
        <v>20250</v>
      </c>
    </row>
    <row r="666" spans="1:13" s="42" customFormat="1" x14ac:dyDescent="0.25">
      <c r="A666" s="5">
        <v>43868</v>
      </c>
      <c r="B666" s="37" t="s">
        <v>100</v>
      </c>
      <c r="C666" s="37">
        <v>400</v>
      </c>
      <c r="D666" s="37" t="s">
        <v>17</v>
      </c>
      <c r="E666" s="74">
        <v>2050</v>
      </c>
      <c r="F666" s="74">
        <v>2056</v>
      </c>
      <c r="G666" s="41">
        <v>2075</v>
      </c>
      <c r="H666" s="74">
        <v>0</v>
      </c>
      <c r="I666" s="49">
        <f t="shared" ref="I666" si="1935">(IF(D666="SELL",E666-F666,IF(D666="BUY",F666-E666)))*C666</f>
        <v>2400</v>
      </c>
      <c r="J666" s="41">
        <f>C666*19</f>
        <v>7600</v>
      </c>
      <c r="K666" s="41">
        <v>0</v>
      </c>
      <c r="L666" s="49">
        <f t="shared" ref="L666" si="1936">(J666+I666+K666)/C666</f>
        <v>25</v>
      </c>
      <c r="M666" s="49">
        <f t="shared" ref="M666" si="1937">L666*C666</f>
        <v>10000</v>
      </c>
    </row>
    <row r="667" spans="1:13" s="42" customFormat="1" x14ac:dyDescent="0.25">
      <c r="A667" s="5">
        <v>43868</v>
      </c>
      <c r="B667" s="37" t="s">
        <v>44</v>
      </c>
      <c r="C667" s="37">
        <v>3500</v>
      </c>
      <c r="D667" s="37" t="s">
        <v>17</v>
      </c>
      <c r="E667" s="74">
        <v>197</v>
      </c>
      <c r="F667" s="74">
        <v>198</v>
      </c>
      <c r="G667" s="41">
        <v>0</v>
      </c>
      <c r="H667" s="74">
        <v>0</v>
      </c>
      <c r="I667" s="49">
        <f t="shared" ref="I667" si="1938">(IF(D667="SELL",E667-F667,IF(D667="BUY",F667-E667)))*C667</f>
        <v>3500</v>
      </c>
      <c r="J667" s="41">
        <v>0</v>
      </c>
      <c r="K667" s="41">
        <v>0</v>
      </c>
      <c r="L667" s="49">
        <f t="shared" ref="L667" si="1939">(J667+I667+K667)/C667</f>
        <v>1</v>
      </c>
      <c r="M667" s="49">
        <f t="shared" ref="M667" si="1940">L667*C667</f>
        <v>3500</v>
      </c>
    </row>
    <row r="668" spans="1:13" s="42" customFormat="1" x14ac:dyDescent="0.25">
      <c r="A668" s="5">
        <v>43867</v>
      </c>
      <c r="B668" s="37" t="s">
        <v>166</v>
      </c>
      <c r="C668" s="37">
        <v>5600</v>
      </c>
      <c r="D668" s="37" t="s">
        <v>17</v>
      </c>
      <c r="E668" s="74">
        <v>123.5</v>
      </c>
      <c r="F668" s="74">
        <v>124</v>
      </c>
      <c r="G668" s="41">
        <v>125</v>
      </c>
      <c r="H668" s="74">
        <v>27</v>
      </c>
      <c r="I668" s="49">
        <f t="shared" ref="I668" si="1941">(IF(D668="SELL",E668-F668,IF(D668="BUY",F668-E668)))*C668</f>
        <v>2800</v>
      </c>
      <c r="J668" s="41">
        <f>C668*1</f>
        <v>5600</v>
      </c>
      <c r="K668" s="41">
        <f>C668*2</f>
        <v>11200</v>
      </c>
      <c r="L668" s="49">
        <f t="shared" ref="L668" si="1942">(J668+I668+K668)/C668</f>
        <v>3.5</v>
      </c>
      <c r="M668" s="49">
        <f t="shared" ref="M668" si="1943">L668*C668</f>
        <v>19600</v>
      </c>
    </row>
    <row r="669" spans="1:13" s="42" customFormat="1" x14ac:dyDescent="0.25">
      <c r="A669" s="5">
        <v>43867</v>
      </c>
      <c r="B669" s="37" t="s">
        <v>541</v>
      </c>
      <c r="C669" s="37">
        <v>1500</v>
      </c>
      <c r="D669" s="37" t="s">
        <v>17</v>
      </c>
      <c r="E669" s="74">
        <v>766</v>
      </c>
      <c r="F669" s="74">
        <v>768</v>
      </c>
      <c r="G669" s="41">
        <v>772.25</v>
      </c>
      <c r="H669" s="74">
        <v>0</v>
      </c>
      <c r="I669" s="49">
        <f t="shared" ref="I669" si="1944">(IF(D669="SELL",E669-F669,IF(D669="BUY",F669-E669)))*C669</f>
        <v>3000</v>
      </c>
      <c r="J669" s="41">
        <f>C669*4.25</f>
        <v>6375</v>
      </c>
      <c r="K669" s="41">
        <v>0</v>
      </c>
      <c r="L669" s="49">
        <f t="shared" ref="L669" si="1945">(J669+I669+K669)/C669</f>
        <v>6.25</v>
      </c>
      <c r="M669" s="49">
        <f t="shared" ref="M669" si="1946">L669*C669</f>
        <v>9375</v>
      </c>
    </row>
    <row r="670" spans="1:13" s="42" customFormat="1" x14ac:dyDescent="0.25">
      <c r="A670" s="5">
        <v>43867</v>
      </c>
      <c r="B670" s="37" t="s">
        <v>163</v>
      </c>
      <c r="C670" s="37">
        <v>9000</v>
      </c>
      <c r="D670" s="37" t="s">
        <v>17</v>
      </c>
      <c r="E670" s="74">
        <v>53.2</v>
      </c>
      <c r="F670" s="74">
        <v>53.4</v>
      </c>
      <c r="G670" s="41">
        <v>0</v>
      </c>
      <c r="H670" s="74">
        <v>0</v>
      </c>
      <c r="I670" s="49">
        <f t="shared" ref="I670" si="1947">(IF(D670="SELL",E670-F670,IF(D670="BUY",F670-E670)))*C670</f>
        <v>1799.9999999999616</v>
      </c>
      <c r="J670" s="41">
        <v>0</v>
      </c>
      <c r="K670" s="41">
        <v>0</v>
      </c>
      <c r="L670" s="49">
        <f t="shared" ref="L670" si="1948">(J670+I670+K670)/C670</f>
        <v>0.19999999999999574</v>
      </c>
      <c r="M670" s="49">
        <f t="shared" ref="M670" si="1949">L670*C670</f>
        <v>1799.9999999999616</v>
      </c>
    </row>
    <row r="671" spans="1:13" s="42" customFormat="1" x14ac:dyDescent="0.25">
      <c r="A671" s="5">
        <v>43866</v>
      </c>
      <c r="B671" s="37" t="s">
        <v>44</v>
      </c>
      <c r="C671" s="37">
        <v>3500</v>
      </c>
      <c r="D671" s="37" t="s">
        <v>17</v>
      </c>
      <c r="E671" s="74">
        <v>191.5</v>
      </c>
      <c r="F671" s="74">
        <v>192.4</v>
      </c>
      <c r="G671" s="41">
        <v>194</v>
      </c>
      <c r="H671" s="74">
        <v>196</v>
      </c>
      <c r="I671" s="49">
        <f t="shared" ref="I671" si="1950">(IF(D671="SELL",E671-F671,IF(D671="BUY",F671-E671)))*C671</f>
        <v>3150.00000000002</v>
      </c>
      <c r="J671" s="41">
        <f>C671*1.6</f>
        <v>5600</v>
      </c>
      <c r="K671" s="41">
        <f>C671*2</f>
        <v>7000</v>
      </c>
      <c r="L671" s="49">
        <f t="shared" ref="L671" si="1951">(J671+I671+K671)/C671</f>
        <v>4.5000000000000053</v>
      </c>
      <c r="M671" s="49">
        <f t="shared" ref="M671" si="1952">L671*C671</f>
        <v>15750.000000000018</v>
      </c>
    </row>
    <row r="672" spans="1:13" s="42" customFormat="1" x14ac:dyDescent="0.25">
      <c r="A672" s="5">
        <v>43866</v>
      </c>
      <c r="B672" s="37" t="s">
        <v>64</v>
      </c>
      <c r="C672" s="37">
        <v>1000</v>
      </c>
      <c r="D672" s="37" t="s">
        <v>17</v>
      </c>
      <c r="E672" s="74">
        <v>710</v>
      </c>
      <c r="F672" s="74">
        <v>712.5</v>
      </c>
      <c r="G672" s="41">
        <v>718</v>
      </c>
      <c r="H672" s="74">
        <v>0</v>
      </c>
      <c r="I672" s="49">
        <f t="shared" ref="I672" si="1953">(IF(D672="SELL",E672-F672,IF(D672="BUY",F672-E672)))*C672</f>
        <v>2500</v>
      </c>
      <c r="J672" s="41">
        <f>C672*5</f>
        <v>5000</v>
      </c>
      <c r="K672" s="41">
        <v>0</v>
      </c>
      <c r="L672" s="49">
        <f t="shared" ref="L672" si="1954">(J672+I672+K672)/C672</f>
        <v>7.5</v>
      </c>
      <c r="M672" s="49">
        <f t="shared" ref="M672" si="1955">L672*C672</f>
        <v>7500</v>
      </c>
    </row>
    <row r="673" spans="1:13" s="42" customFormat="1" x14ac:dyDescent="0.25">
      <c r="A673" s="5">
        <v>43866</v>
      </c>
      <c r="B673" s="37" t="s">
        <v>79</v>
      </c>
      <c r="C673" s="37">
        <v>1300</v>
      </c>
      <c r="D673" s="37" t="s">
        <v>17</v>
      </c>
      <c r="E673" s="74">
        <v>510</v>
      </c>
      <c r="F673" s="74">
        <v>513</v>
      </c>
      <c r="G673" s="41">
        <v>515</v>
      </c>
      <c r="H673" s="74">
        <v>0</v>
      </c>
      <c r="I673" s="49">
        <f t="shared" ref="I673" si="1956">(IF(D673="SELL",E673-F673,IF(D673="BUY",F673-E673)))*C673</f>
        <v>3900</v>
      </c>
      <c r="J673" s="41">
        <f>C673*2</f>
        <v>2600</v>
      </c>
      <c r="K673" s="41">
        <v>0</v>
      </c>
      <c r="L673" s="49">
        <f t="shared" ref="L673" si="1957">(J673+I673+K673)/C673</f>
        <v>5</v>
      </c>
      <c r="M673" s="49">
        <f t="shared" ref="M673" si="1958">L673*C673</f>
        <v>6500</v>
      </c>
    </row>
    <row r="674" spans="1:13" s="42" customFormat="1" x14ac:dyDescent="0.25">
      <c r="A674" s="5">
        <v>43865</v>
      </c>
      <c r="B674" s="37" t="s">
        <v>39</v>
      </c>
      <c r="C674" s="37">
        <v>2400</v>
      </c>
      <c r="D674" s="37" t="s">
        <v>17</v>
      </c>
      <c r="E674" s="74">
        <v>213.7</v>
      </c>
      <c r="F674" s="74">
        <v>214.6</v>
      </c>
      <c r="G674" s="41">
        <v>216</v>
      </c>
      <c r="H674" s="74">
        <v>0</v>
      </c>
      <c r="I674" s="49">
        <f t="shared" ref="I674" si="1959">(IF(D674="SELL",E674-F674,IF(D674="BUY",F674-E674)))*C674</f>
        <v>2160.0000000000136</v>
      </c>
      <c r="J674" s="41">
        <f>C674*1.4</f>
        <v>3360</v>
      </c>
      <c r="K674" s="41">
        <f>C674*1.75</f>
        <v>4200</v>
      </c>
      <c r="L674" s="49">
        <f t="shared" ref="L674" si="1960">(J674+I674+K674)/C674</f>
        <v>4.050000000000006</v>
      </c>
      <c r="M674" s="49">
        <f t="shared" ref="M674" si="1961">L674*C674</f>
        <v>9720.0000000000146</v>
      </c>
    </row>
    <row r="675" spans="1:13" s="42" customFormat="1" x14ac:dyDescent="0.25">
      <c r="A675" s="5">
        <v>43865</v>
      </c>
      <c r="B675" s="37" t="s">
        <v>115</v>
      </c>
      <c r="C675" s="37">
        <v>2500</v>
      </c>
      <c r="D675" s="37" t="s">
        <v>17</v>
      </c>
      <c r="E675" s="74">
        <v>372.5</v>
      </c>
      <c r="F675" s="74">
        <v>373.5</v>
      </c>
      <c r="G675" s="41">
        <v>375</v>
      </c>
      <c r="H675" s="74">
        <v>0</v>
      </c>
      <c r="I675" s="49">
        <f t="shared" ref="I675" si="1962">(IF(D675="SELL",E675-F675,IF(D675="BUY",F675-E675)))*C675</f>
        <v>2500</v>
      </c>
      <c r="J675" s="41">
        <f>C675*1.5</f>
        <v>3750</v>
      </c>
      <c r="K675" s="41">
        <v>0</v>
      </c>
      <c r="L675" s="49">
        <f t="shared" ref="L675" si="1963">(J675+I675+K675)/C675</f>
        <v>2.5</v>
      </c>
      <c r="M675" s="49">
        <f t="shared" ref="M675" si="1964">L675*C675</f>
        <v>6250</v>
      </c>
    </row>
    <row r="676" spans="1:13" s="42" customFormat="1" x14ac:dyDescent="0.25">
      <c r="A676" s="5">
        <v>43864</v>
      </c>
      <c r="B676" s="37" t="s">
        <v>136</v>
      </c>
      <c r="C676" s="37">
        <v>1800</v>
      </c>
      <c r="D676" s="37" t="s">
        <v>17</v>
      </c>
      <c r="E676" s="74">
        <v>449</v>
      </c>
      <c r="F676" s="74">
        <v>451.4</v>
      </c>
      <c r="G676" s="41">
        <v>453</v>
      </c>
      <c r="H676" s="74">
        <v>456</v>
      </c>
      <c r="I676" s="49">
        <f t="shared" ref="I676" si="1965">(IF(D676="SELL",E676-F676,IF(D676="BUY",F676-E676)))*C676</f>
        <v>4319.9999999999591</v>
      </c>
      <c r="J676" s="41">
        <f>C676*1.6</f>
        <v>2880</v>
      </c>
      <c r="K676" s="41">
        <f>C676*3</f>
        <v>5400</v>
      </c>
      <c r="L676" s="49">
        <f t="shared" ref="L676" si="1966">(J676+I676+K676)/C676</f>
        <v>6.9999999999999778</v>
      </c>
      <c r="M676" s="49">
        <f t="shared" ref="M676" si="1967">L676*C676</f>
        <v>12599.99999999996</v>
      </c>
    </row>
    <row r="677" spans="1:13" s="42" customFormat="1" x14ac:dyDescent="0.25">
      <c r="A677" s="5">
        <v>43864</v>
      </c>
      <c r="B677" s="37" t="s">
        <v>18</v>
      </c>
      <c r="C677" s="37">
        <v>6000</v>
      </c>
      <c r="D677" s="37" t="s">
        <v>17</v>
      </c>
      <c r="E677" s="74">
        <v>84.5</v>
      </c>
      <c r="F677" s="74">
        <v>85</v>
      </c>
      <c r="G677" s="41">
        <v>0</v>
      </c>
      <c r="H677" s="74">
        <v>0</v>
      </c>
      <c r="I677" s="49">
        <f t="shared" ref="I677" si="1968">(IF(D677="SELL",E677-F677,IF(D677="BUY",F677-E677)))*C677</f>
        <v>3000</v>
      </c>
      <c r="J677" s="41">
        <v>0</v>
      </c>
      <c r="K677" s="41">
        <v>0</v>
      </c>
      <c r="L677" s="49">
        <f t="shared" ref="L677" si="1969">(J677+I677+K677)/C677</f>
        <v>0.5</v>
      </c>
      <c r="M677" s="49">
        <f t="shared" ref="M677" si="1970">L677*C677</f>
        <v>3000</v>
      </c>
    </row>
    <row r="678" spans="1:13" s="42" customFormat="1" x14ac:dyDescent="0.25">
      <c r="A678" s="5">
        <v>43864</v>
      </c>
      <c r="B678" s="37" t="s">
        <v>100</v>
      </c>
      <c r="C678" s="37">
        <v>400</v>
      </c>
      <c r="D678" s="37" t="s">
        <v>17</v>
      </c>
      <c r="E678" s="74">
        <v>2014</v>
      </c>
      <c r="F678" s="74">
        <v>2020</v>
      </c>
      <c r="G678" s="41">
        <v>0</v>
      </c>
      <c r="H678" s="74">
        <v>0</v>
      </c>
      <c r="I678" s="49">
        <f t="shared" ref="I678" si="1971">(IF(D678="SELL",E678-F678,IF(D678="BUY",F678-E678)))*C678</f>
        <v>2400</v>
      </c>
      <c r="J678" s="41">
        <v>0</v>
      </c>
      <c r="K678" s="41">
        <v>0</v>
      </c>
      <c r="L678" s="49">
        <f t="shared" ref="L678" si="1972">(J678+I678+K678)/C678</f>
        <v>6</v>
      </c>
      <c r="M678" s="49">
        <f t="shared" ref="M678" si="1973">L678*C678</f>
        <v>2400</v>
      </c>
    </row>
    <row r="679" spans="1:13" s="42" customFormat="1" x14ac:dyDescent="0.25">
      <c r="A679" s="5">
        <v>43862</v>
      </c>
      <c r="B679" s="37" t="s">
        <v>335</v>
      </c>
      <c r="C679" s="37">
        <v>1300</v>
      </c>
      <c r="D679" s="37" t="s">
        <v>17</v>
      </c>
      <c r="E679" s="74">
        <v>448</v>
      </c>
      <c r="F679" s="74">
        <v>450</v>
      </c>
      <c r="G679" s="41">
        <v>453</v>
      </c>
      <c r="H679" s="74">
        <v>458</v>
      </c>
      <c r="I679" s="49">
        <f t="shared" ref="I679" si="1974">(IF(D679="SELL",E679-F679,IF(D679="BUY",F679-E679)))*C679</f>
        <v>2600</v>
      </c>
      <c r="J679" s="41">
        <f>C679*3</f>
        <v>3900</v>
      </c>
      <c r="K679" s="41">
        <f>C679*5</f>
        <v>6500</v>
      </c>
      <c r="L679" s="49">
        <f t="shared" ref="L679" si="1975">(J679+I679+K679)/C679</f>
        <v>10</v>
      </c>
      <c r="M679" s="49">
        <f t="shared" ref="M679" si="1976">L679*C679</f>
        <v>13000</v>
      </c>
    </row>
    <row r="680" spans="1:13" s="42" customFormat="1" x14ac:dyDescent="0.25">
      <c r="A680" s="5">
        <v>43862</v>
      </c>
      <c r="B680" s="37" t="s">
        <v>76</v>
      </c>
      <c r="C680" s="37">
        <v>750</v>
      </c>
      <c r="D680" s="37" t="s">
        <v>17</v>
      </c>
      <c r="E680" s="74">
        <v>780</v>
      </c>
      <c r="F680" s="74">
        <v>783.5</v>
      </c>
      <c r="G680" s="41">
        <v>790</v>
      </c>
      <c r="H680" s="74">
        <v>0</v>
      </c>
      <c r="I680" s="49">
        <f t="shared" ref="I680" si="1977">(IF(D680="SELL",E680-F680,IF(D680="BUY",F680-E680)))*C680</f>
        <v>2625</v>
      </c>
      <c r="J680" s="41">
        <f>C680*6.5</f>
        <v>4875</v>
      </c>
      <c r="K680" s="41">
        <v>0</v>
      </c>
      <c r="L680" s="49">
        <f t="shared" ref="L680" si="1978">(J680+I680+K680)/C680</f>
        <v>10</v>
      </c>
      <c r="M680" s="49">
        <f t="shared" ref="M680" si="1979">L680*C680</f>
        <v>7500</v>
      </c>
    </row>
    <row r="681" spans="1:13" s="42" customFormat="1" x14ac:dyDescent="0.25">
      <c r="A681" s="5">
        <v>43862</v>
      </c>
      <c r="B681" s="37" t="s">
        <v>585</v>
      </c>
      <c r="C681" s="37">
        <v>3000</v>
      </c>
      <c r="D681" s="37" t="s">
        <v>17</v>
      </c>
      <c r="E681" s="74">
        <v>316</v>
      </c>
      <c r="F681" s="74">
        <v>317</v>
      </c>
      <c r="G681" s="41">
        <v>0</v>
      </c>
      <c r="H681" s="74">
        <v>0</v>
      </c>
      <c r="I681" s="49">
        <f t="shared" ref="I681" si="1980">(IF(D681="SELL",E681-F681,IF(D681="BUY",F681-E681)))*C681</f>
        <v>3000</v>
      </c>
      <c r="J681" s="41">
        <v>0</v>
      </c>
      <c r="K681" s="41">
        <v>0</v>
      </c>
      <c r="L681" s="49">
        <f t="shared" ref="L681" si="1981">(J681+I681+K681)/C681</f>
        <v>1</v>
      </c>
      <c r="M681" s="49">
        <f t="shared" ref="M681" si="1982">L681*C681</f>
        <v>3000</v>
      </c>
    </row>
    <row r="682" spans="1:13" s="42" customFormat="1" x14ac:dyDescent="0.25">
      <c r="A682" s="5">
        <v>43861</v>
      </c>
      <c r="B682" s="37" t="s">
        <v>73</v>
      </c>
      <c r="C682" s="37">
        <v>5334</v>
      </c>
      <c r="D682" s="37" t="s">
        <v>20</v>
      </c>
      <c r="E682" s="74">
        <v>118.5</v>
      </c>
      <c r="F682" s="74">
        <v>118</v>
      </c>
      <c r="G682" s="41">
        <v>117.1</v>
      </c>
      <c r="H682" s="74">
        <v>0</v>
      </c>
      <c r="I682" s="49">
        <f t="shared" ref="I682:I683" si="1983">(IF(D682="SELL",E682-F682,IF(D682="BUY",F682-E682)))*C682</f>
        <v>2667</v>
      </c>
      <c r="J682" s="41">
        <f>C682*0.9</f>
        <v>4800.6000000000004</v>
      </c>
      <c r="K682" s="41">
        <v>0</v>
      </c>
      <c r="L682" s="49">
        <f t="shared" ref="L682:L683" si="1984">(J682+I682+K682)/C682</f>
        <v>1.4000000000000001</v>
      </c>
      <c r="M682" s="49">
        <f t="shared" ref="M682:M683" si="1985">L682*C682</f>
        <v>7467.6</v>
      </c>
    </row>
    <row r="683" spans="1:13" s="42" customFormat="1" x14ac:dyDescent="0.25">
      <c r="A683" s="5">
        <v>43861</v>
      </c>
      <c r="B683" s="37" t="s">
        <v>450</v>
      </c>
      <c r="C683" s="37">
        <v>309</v>
      </c>
      <c r="D683" s="37" t="s">
        <v>20</v>
      </c>
      <c r="E683" s="74">
        <v>1540</v>
      </c>
      <c r="F683" s="74">
        <v>1530</v>
      </c>
      <c r="G683" s="41">
        <v>0</v>
      </c>
      <c r="H683" s="74">
        <v>0</v>
      </c>
      <c r="I683" s="49">
        <f t="shared" si="1983"/>
        <v>3090</v>
      </c>
      <c r="J683" s="41">
        <v>0</v>
      </c>
      <c r="K683" s="41">
        <v>0</v>
      </c>
      <c r="L683" s="49">
        <f t="shared" si="1984"/>
        <v>10</v>
      </c>
      <c r="M683" s="49">
        <f t="shared" si="1985"/>
        <v>3090</v>
      </c>
    </row>
    <row r="684" spans="1:13" s="42" customFormat="1" x14ac:dyDescent="0.25">
      <c r="A684" s="5">
        <v>43861</v>
      </c>
      <c r="B684" s="37" t="s">
        <v>117</v>
      </c>
      <c r="C684" s="37">
        <v>1700</v>
      </c>
      <c r="D684" s="37" t="s">
        <v>20</v>
      </c>
      <c r="E684" s="74">
        <v>270</v>
      </c>
      <c r="F684" s="74">
        <v>268.5</v>
      </c>
      <c r="G684" s="41">
        <v>0</v>
      </c>
      <c r="H684" s="74">
        <v>0</v>
      </c>
      <c r="I684" s="49">
        <f t="shared" ref="I684" si="1986">(IF(D684="SELL",E684-F684,IF(D684="BUY",F684-E684)))*C684</f>
        <v>2550</v>
      </c>
      <c r="J684" s="41">
        <v>0</v>
      </c>
      <c r="K684" s="41">
        <v>0</v>
      </c>
      <c r="L684" s="49">
        <f t="shared" ref="L684" si="1987">(J684+I684+K684)/C684</f>
        <v>1.5</v>
      </c>
      <c r="M684" s="49">
        <f t="shared" ref="M684" si="1988">L684*C684</f>
        <v>2550</v>
      </c>
    </row>
    <row r="685" spans="1:13" s="42" customFormat="1" x14ac:dyDescent="0.25">
      <c r="A685" s="5">
        <v>43861</v>
      </c>
      <c r="B685" s="37" t="s">
        <v>424</v>
      </c>
      <c r="C685" s="37">
        <v>375</v>
      </c>
      <c r="D685" s="37" t="s">
        <v>17</v>
      </c>
      <c r="E685" s="74">
        <v>1900</v>
      </c>
      <c r="F685" s="74">
        <v>1908</v>
      </c>
      <c r="G685" s="41">
        <v>1917</v>
      </c>
      <c r="H685" s="74">
        <v>1929</v>
      </c>
      <c r="I685" s="49">
        <f t="shared" ref="I685" si="1989">(IF(D685="SELL",E685-F685,IF(D685="BUY",F685-E685)))*C685</f>
        <v>3000</v>
      </c>
      <c r="J685" s="41">
        <f>C685*9</f>
        <v>3375</v>
      </c>
      <c r="K685" s="41">
        <f>C685*12</f>
        <v>4500</v>
      </c>
      <c r="L685" s="49">
        <f t="shared" ref="L685" si="1990">(J685+I685+K685)/C685</f>
        <v>29</v>
      </c>
      <c r="M685" s="49">
        <f t="shared" ref="M685" si="1991">L685*C685</f>
        <v>10875</v>
      </c>
    </row>
    <row r="686" spans="1:13" s="42" customFormat="1" x14ac:dyDescent="0.25">
      <c r="A686" s="5">
        <v>43860</v>
      </c>
      <c r="B686" s="37" t="s">
        <v>541</v>
      </c>
      <c r="C686" s="37">
        <v>1500</v>
      </c>
      <c r="D686" s="37" t="s">
        <v>17</v>
      </c>
      <c r="E686" s="74">
        <v>770</v>
      </c>
      <c r="F686" s="74">
        <v>772</v>
      </c>
      <c r="G686" s="41">
        <v>777</v>
      </c>
      <c r="H686" s="74">
        <v>0</v>
      </c>
      <c r="I686" s="49">
        <f t="shared" ref="I686" si="1992">(IF(D686="SELL",E686-F686,IF(D686="BUY",F686-E686)))*C686</f>
        <v>3000</v>
      </c>
      <c r="J686" s="41">
        <f>C686*5</f>
        <v>7500</v>
      </c>
      <c r="K686" s="41">
        <v>0</v>
      </c>
      <c r="L686" s="49">
        <f t="shared" ref="L686" si="1993">(J686+I686+K686)/C686</f>
        <v>7</v>
      </c>
      <c r="M686" s="49">
        <f t="shared" ref="M686" si="1994">L686*C686</f>
        <v>10500</v>
      </c>
    </row>
    <row r="687" spans="1:13" s="42" customFormat="1" x14ac:dyDescent="0.25">
      <c r="A687" s="5">
        <v>43860</v>
      </c>
      <c r="B687" s="37" t="s">
        <v>93</v>
      </c>
      <c r="C687" s="37">
        <v>6000</v>
      </c>
      <c r="D687" s="37" t="s">
        <v>17</v>
      </c>
      <c r="E687" s="74">
        <v>148</v>
      </c>
      <c r="F687" s="74">
        <v>148.44999999999999</v>
      </c>
      <c r="G687" s="41">
        <v>0</v>
      </c>
      <c r="H687" s="74">
        <v>0</v>
      </c>
      <c r="I687" s="49">
        <f t="shared" ref="I687" si="1995">(IF(D687="SELL",E687-F687,IF(D687="BUY",F687-E687)))*C687</f>
        <v>2699.9999999999318</v>
      </c>
      <c r="J687" s="41">
        <v>0</v>
      </c>
      <c r="K687" s="41">
        <v>0</v>
      </c>
      <c r="L687" s="49">
        <f t="shared" ref="L687" si="1996">(J687+I687+K687)/C687</f>
        <v>0.44999999999998863</v>
      </c>
      <c r="M687" s="49">
        <f t="shared" ref="M687" si="1997">L687*C687</f>
        <v>2699.9999999999318</v>
      </c>
    </row>
    <row r="688" spans="1:13" s="42" customFormat="1" x14ac:dyDescent="0.25">
      <c r="A688" s="5">
        <v>43860</v>
      </c>
      <c r="B688" s="37" t="s">
        <v>39</v>
      </c>
      <c r="C688" s="37">
        <v>2400</v>
      </c>
      <c r="D688" s="37" t="s">
        <v>20</v>
      </c>
      <c r="E688" s="74">
        <v>234</v>
      </c>
      <c r="F688" s="74">
        <v>236</v>
      </c>
      <c r="G688" s="41">
        <v>0</v>
      </c>
      <c r="H688" s="74">
        <v>0</v>
      </c>
      <c r="I688" s="49">
        <f t="shared" ref="I688" si="1998">(IF(D688="SELL",E688-F688,IF(D688="BUY",F688-E688)))*C688</f>
        <v>-4800</v>
      </c>
      <c r="J688" s="41">
        <v>0</v>
      </c>
      <c r="K688" s="41">
        <v>0</v>
      </c>
      <c r="L688" s="49">
        <f t="shared" ref="L688" si="1999">(J688+I688+K688)/C688</f>
        <v>-2</v>
      </c>
      <c r="M688" s="49">
        <f t="shared" ref="M688" si="2000">L688*C688</f>
        <v>-4800</v>
      </c>
    </row>
    <row r="689" spans="1:13" s="42" customFormat="1" x14ac:dyDescent="0.25">
      <c r="A689" s="5">
        <v>43859</v>
      </c>
      <c r="B689" s="37" t="s">
        <v>496</v>
      </c>
      <c r="C689" s="37">
        <v>500</v>
      </c>
      <c r="D689" s="37" t="s">
        <v>17</v>
      </c>
      <c r="E689" s="74">
        <v>1235</v>
      </c>
      <c r="F689" s="74">
        <v>1240</v>
      </c>
      <c r="G689" s="41">
        <v>0</v>
      </c>
      <c r="H689" s="74">
        <v>0</v>
      </c>
      <c r="I689" s="49">
        <f t="shared" ref="I689" si="2001">(IF(D689="SELL",E689-F689,IF(D689="BUY",F689-E689)))*C689</f>
        <v>2500</v>
      </c>
      <c r="J689" s="41">
        <v>0</v>
      </c>
      <c r="K689" s="41">
        <v>0</v>
      </c>
      <c r="L689" s="49">
        <f t="shared" ref="L689" si="2002">(J689+I689+K689)/C689</f>
        <v>5</v>
      </c>
      <c r="M689" s="49">
        <f t="shared" ref="M689" si="2003">L689*C689</f>
        <v>2500</v>
      </c>
    </row>
    <row r="690" spans="1:13" s="42" customFormat="1" x14ac:dyDescent="0.25">
      <c r="A690" s="5">
        <v>43859</v>
      </c>
      <c r="B690" s="37" t="s">
        <v>16</v>
      </c>
      <c r="C690" s="37">
        <v>500</v>
      </c>
      <c r="D690" s="37" t="s">
        <v>17</v>
      </c>
      <c r="E690" s="74">
        <v>1479</v>
      </c>
      <c r="F690" s="74">
        <v>1480.6</v>
      </c>
      <c r="G690" s="41">
        <v>0</v>
      </c>
      <c r="H690" s="74">
        <v>0</v>
      </c>
      <c r="I690" s="49">
        <f t="shared" ref="I690:I691" si="2004">(IF(D690="SELL",E690-F690,IF(D690="BUY",F690-E690)))*C690</f>
        <v>799.99999999995453</v>
      </c>
      <c r="J690" s="41">
        <v>0</v>
      </c>
      <c r="K690" s="41">
        <v>0</v>
      </c>
      <c r="L690" s="49">
        <f t="shared" ref="L690:L691" si="2005">(J690+I690+K690)/C690</f>
        <v>1.5999999999999091</v>
      </c>
      <c r="M690" s="49">
        <f t="shared" ref="M690:M691" si="2006">L690*C690</f>
        <v>799.99999999995453</v>
      </c>
    </row>
    <row r="691" spans="1:13" s="42" customFormat="1" x14ac:dyDescent="0.25">
      <c r="A691" s="5">
        <v>43859</v>
      </c>
      <c r="B691" s="37" t="s">
        <v>450</v>
      </c>
      <c r="C691" s="37">
        <v>309</v>
      </c>
      <c r="D691" s="37" t="s">
        <v>17</v>
      </c>
      <c r="E691" s="74">
        <v>1720</v>
      </c>
      <c r="F691" s="74">
        <v>1705</v>
      </c>
      <c r="G691" s="41">
        <v>0</v>
      </c>
      <c r="H691" s="74">
        <v>0</v>
      </c>
      <c r="I691" s="49">
        <f t="shared" si="2004"/>
        <v>-4635</v>
      </c>
      <c r="J691" s="41">
        <v>0</v>
      </c>
      <c r="K691" s="41">
        <v>0</v>
      </c>
      <c r="L691" s="49">
        <f t="shared" si="2005"/>
        <v>-15</v>
      </c>
      <c r="M691" s="49">
        <f t="shared" si="2006"/>
        <v>-4635</v>
      </c>
    </row>
    <row r="692" spans="1:13" s="42" customFormat="1" x14ac:dyDescent="0.25">
      <c r="A692" s="5">
        <v>43858</v>
      </c>
      <c r="B692" s="37" t="s">
        <v>115</v>
      </c>
      <c r="C692" s="37">
        <v>2500</v>
      </c>
      <c r="D692" s="37" t="s">
        <v>20</v>
      </c>
      <c r="E692" s="74">
        <v>378</v>
      </c>
      <c r="F692" s="74">
        <v>377</v>
      </c>
      <c r="G692" s="41">
        <v>375</v>
      </c>
      <c r="H692" s="74">
        <v>372</v>
      </c>
      <c r="I692" s="49">
        <f t="shared" ref="I692" si="2007">(IF(D692="SELL",E692-F692,IF(D692="BUY",F692-E692)))*C692</f>
        <v>2500</v>
      </c>
      <c r="J692" s="41">
        <f>C692*2</f>
        <v>5000</v>
      </c>
      <c r="K692" s="41">
        <f>C692*3</f>
        <v>7500</v>
      </c>
      <c r="L692" s="49">
        <f t="shared" ref="L692" si="2008">(J692+I692+K692)/C692</f>
        <v>6</v>
      </c>
      <c r="M692" s="49">
        <f t="shared" ref="M692" si="2009">L692*C692</f>
        <v>15000</v>
      </c>
    </row>
    <row r="693" spans="1:13" s="42" customFormat="1" x14ac:dyDescent="0.25">
      <c r="A693" s="5">
        <v>43858</v>
      </c>
      <c r="B693" s="37" t="s">
        <v>146</v>
      </c>
      <c r="C693" s="37">
        <v>1851</v>
      </c>
      <c r="D693" s="37" t="s">
        <v>20</v>
      </c>
      <c r="E693" s="74">
        <v>500</v>
      </c>
      <c r="F693" s="74">
        <v>498.5</v>
      </c>
      <c r="G693" s="41">
        <v>495</v>
      </c>
      <c r="H693" s="74">
        <v>490</v>
      </c>
      <c r="I693" s="49">
        <f t="shared" ref="I693" si="2010">(IF(D693="SELL",E693-F693,IF(D693="BUY",F693-E693)))*C693</f>
        <v>2776.5</v>
      </c>
      <c r="J693" s="41">
        <f>C693*3.5</f>
        <v>6478.5</v>
      </c>
      <c r="K693" s="41">
        <f>C693*5</f>
        <v>9255</v>
      </c>
      <c r="L693" s="49">
        <f t="shared" ref="L693" si="2011">(J693+I693+K693)/C693</f>
        <v>10</v>
      </c>
      <c r="M693" s="49">
        <f t="shared" ref="M693" si="2012">L693*C693</f>
        <v>18510</v>
      </c>
    </row>
    <row r="694" spans="1:13" s="42" customFormat="1" x14ac:dyDescent="0.25">
      <c r="A694" s="5">
        <v>43857</v>
      </c>
      <c r="B694" s="37" t="s">
        <v>100</v>
      </c>
      <c r="C694" s="37">
        <v>400</v>
      </c>
      <c r="D694" s="37" t="s">
        <v>17</v>
      </c>
      <c r="E694" s="74">
        <v>1923</v>
      </c>
      <c r="F694" s="74">
        <v>1930</v>
      </c>
      <c r="G694" s="41">
        <v>0</v>
      </c>
      <c r="H694" s="74">
        <v>0</v>
      </c>
      <c r="I694" s="49">
        <f t="shared" ref="I694" si="2013">(IF(D694="SELL",E694-F694,IF(D694="BUY",F694-E694)))*C694</f>
        <v>2800</v>
      </c>
      <c r="J694" s="41">
        <v>0</v>
      </c>
      <c r="K694" s="41">
        <v>0</v>
      </c>
      <c r="L694" s="49">
        <f t="shared" ref="L694" si="2014">(J694+I694+K694)/C694</f>
        <v>7</v>
      </c>
      <c r="M694" s="49">
        <f t="shared" ref="M694" si="2015">L694*C694</f>
        <v>2800</v>
      </c>
    </row>
    <row r="695" spans="1:13" s="42" customFormat="1" x14ac:dyDescent="0.25">
      <c r="A695" s="5">
        <v>43857</v>
      </c>
      <c r="B695" s="37" t="s">
        <v>175</v>
      </c>
      <c r="C695" s="37">
        <v>1000</v>
      </c>
      <c r="D695" s="37" t="s">
        <v>17</v>
      </c>
      <c r="E695" s="74">
        <v>574</v>
      </c>
      <c r="F695" s="74">
        <v>576.5</v>
      </c>
      <c r="G695" s="41">
        <v>582</v>
      </c>
      <c r="H695" s="74">
        <v>0</v>
      </c>
      <c r="I695" s="49">
        <f t="shared" ref="I695" si="2016">(IF(D695="SELL",E695-F695,IF(D695="BUY",F695-E695)))*C695</f>
        <v>2500</v>
      </c>
      <c r="J695" s="41">
        <f>C695*5.5</f>
        <v>5500</v>
      </c>
      <c r="K695" s="41">
        <v>0</v>
      </c>
      <c r="L695" s="49">
        <f t="shared" ref="L695" si="2017">(J695+I695+K695)/C695</f>
        <v>8</v>
      </c>
      <c r="M695" s="49">
        <f t="shared" ref="M695" si="2018">L695*C695</f>
        <v>8000</v>
      </c>
    </row>
    <row r="696" spans="1:13" s="42" customFormat="1" x14ac:dyDescent="0.25">
      <c r="A696" s="5">
        <v>43854</v>
      </c>
      <c r="B696" s="37" t="s">
        <v>550</v>
      </c>
      <c r="C696" s="37">
        <v>1700</v>
      </c>
      <c r="D696" s="37" t="s">
        <v>17</v>
      </c>
      <c r="E696" s="74">
        <v>350.5</v>
      </c>
      <c r="F696" s="74">
        <v>352</v>
      </c>
      <c r="G696" s="41">
        <v>355</v>
      </c>
      <c r="H696" s="74">
        <v>358</v>
      </c>
      <c r="I696" s="49">
        <f t="shared" ref="I696" si="2019">(IF(D696="SELL",E696-F696,IF(D696="BUY",F696-E696)))*C696</f>
        <v>2550</v>
      </c>
      <c r="J696" s="41">
        <f>C696*3</f>
        <v>5100</v>
      </c>
      <c r="K696" s="41">
        <f>C696*3</f>
        <v>5100</v>
      </c>
      <c r="L696" s="49">
        <f t="shared" ref="L696" si="2020">(J696+I696+K696)/C696</f>
        <v>7.5</v>
      </c>
      <c r="M696" s="49">
        <f t="shared" ref="M696" si="2021">L696*C696</f>
        <v>12750</v>
      </c>
    </row>
    <row r="697" spans="1:13" s="42" customFormat="1" x14ac:dyDescent="0.25">
      <c r="A697" s="5">
        <v>43854</v>
      </c>
      <c r="B697" s="37" t="s">
        <v>393</v>
      </c>
      <c r="C697" s="37">
        <v>15700</v>
      </c>
      <c r="D697" s="37" t="s">
        <v>17</v>
      </c>
      <c r="E697" s="74">
        <v>51</v>
      </c>
      <c r="F697" s="74">
        <v>51.2</v>
      </c>
      <c r="G697" s="41">
        <v>51.65</v>
      </c>
      <c r="H697" s="74">
        <v>0</v>
      </c>
      <c r="I697" s="49">
        <f t="shared" ref="I697" si="2022">(IF(D697="SELL",E697-F697,IF(D697="BUY",F697-E697)))*C697</f>
        <v>3140.0000000000446</v>
      </c>
      <c r="J697" s="41">
        <f>C697*0.45</f>
        <v>7065</v>
      </c>
      <c r="K697" s="41">
        <v>0</v>
      </c>
      <c r="L697" s="49">
        <f t="shared" ref="L697" si="2023">(J697+I697+K697)/C697</f>
        <v>0.6500000000000028</v>
      </c>
      <c r="M697" s="49">
        <f t="shared" ref="M697" si="2024">L697*C697</f>
        <v>10205.000000000044</v>
      </c>
    </row>
    <row r="698" spans="1:13" s="42" customFormat="1" x14ac:dyDescent="0.25">
      <c r="A698" s="5">
        <v>43854</v>
      </c>
      <c r="B698" s="37" t="s">
        <v>163</v>
      </c>
      <c r="C698" s="37">
        <v>9000</v>
      </c>
      <c r="D698" s="37" t="s">
        <v>17</v>
      </c>
      <c r="E698" s="74">
        <v>59.1</v>
      </c>
      <c r="F698" s="74">
        <v>59.5</v>
      </c>
      <c r="G698" s="41">
        <v>60</v>
      </c>
      <c r="H698" s="74">
        <v>0</v>
      </c>
      <c r="I698" s="49">
        <f t="shared" ref="I698" si="2025">(IF(D698="SELL",E698-F698,IF(D698="BUY",F698-E698)))*C698</f>
        <v>3599.9999999999873</v>
      </c>
      <c r="J698" s="41">
        <f>C698*0.5</f>
        <v>4500</v>
      </c>
      <c r="K698" s="41">
        <v>0</v>
      </c>
      <c r="L698" s="49">
        <f t="shared" ref="L698" si="2026">(J698+I698+K698)/C698</f>
        <v>0.89999999999999858</v>
      </c>
      <c r="M698" s="49">
        <f t="shared" ref="M698" si="2027">L698*C698</f>
        <v>8099.9999999999873</v>
      </c>
    </row>
    <row r="699" spans="1:13" s="42" customFormat="1" x14ac:dyDescent="0.25">
      <c r="A699" s="5">
        <v>43854</v>
      </c>
      <c r="B699" s="37" t="s">
        <v>584</v>
      </c>
      <c r="C699" s="37">
        <v>200</v>
      </c>
      <c r="D699" s="37" t="s">
        <v>17</v>
      </c>
      <c r="E699" s="74">
        <v>4649</v>
      </c>
      <c r="F699" s="74">
        <v>4661</v>
      </c>
      <c r="G699" s="41">
        <v>4672</v>
      </c>
      <c r="H699" s="74">
        <v>4685</v>
      </c>
      <c r="I699" s="49">
        <f t="shared" ref="I699" si="2028">(IF(D699="SELL",E699-F699,IF(D699="BUY",F699-E699)))*C699</f>
        <v>2400</v>
      </c>
      <c r="J699" s="41">
        <f>C699*11</f>
        <v>2200</v>
      </c>
      <c r="K699" s="41">
        <f>C699*13</f>
        <v>2600</v>
      </c>
      <c r="L699" s="49">
        <f t="shared" ref="L699" si="2029">(J699+I699+K699)/C699</f>
        <v>36</v>
      </c>
      <c r="M699" s="49">
        <f t="shared" ref="M699" si="2030">L699*C699</f>
        <v>7200</v>
      </c>
    </row>
    <row r="700" spans="1:13" s="42" customFormat="1" x14ac:dyDescent="0.25">
      <c r="A700" s="5">
        <v>43853</v>
      </c>
      <c r="B700" s="37" t="s">
        <v>123</v>
      </c>
      <c r="C700" s="37">
        <v>2750</v>
      </c>
      <c r="D700" s="37" t="s">
        <v>17</v>
      </c>
      <c r="E700" s="74">
        <v>481.5</v>
      </c>
      <c r="F700" s="74">
        <v>483</v>
      </c>
      <c r="G700" s="41">
        <v>486</v>
      </c>
      <c r="H700" s="74">
        <v>488</v>
      </c>
      <c r="I700" s="49">
        <f t="shared" ref="I700" si="2031">(IF(D700="SELL",E700-F700,IF(D700="BUY",F700-E700)))*C700</f>
        <v>4125</v>
      </c>
      <c r="J700" s="41">
        <f>C700*3</f>
        <v>8250</v>
      </c>
      <c r="K700" s="41">
        <f>C700*2</f>
        <v>5500</v>
      </c>
      <c r="L700" s="49">
        <f t="shared" ref="L700" si="2032">(J700+I700+K700)/C700</f>
        <v>6.5</v>
      </c>
      <c r="M700" s="49">
        <f t="shared" ref="M700" si="2033">L700*C700</f>
        <v>17875</v>
      </c>
    </row>
    <row r="701" spans="1:13" s="42" customFormat="1" x14ac:dyDescent="0.25">
      <c r="A701" s="5">
        <v>43853</v>
      </c>
      <c r="B701" s="37" t="s">
        <v>115</v>
      </c>
      <c r="C701" s="37">
        <v>2500</v>
      </c>
      <c r="D701" s="37" t="s">
        <v>17</v>
      </c>
      <c r="E701" s="74">
        <v>385</v>
      </c>
      <c r="F701" s="74">
        <v>385.9</v>
      </c>
      <c r="G701" s="41">
        <v>0</v>
      </c>
      <c r="H701" s="74">
        <v>0</v>
      </c>
      <c r="I701" s="49">
        <f t="shared" ref="I701" si="2034">(IF(D701="SELL",E701-F701,IF(D701="BUY",F701-E701)))*C701</f>
        <v>2249.9999999999432</v>
      </c>
      <c r="J701" s="41">
        <v>0</v>
      </c>
      <c r="K701" s="41">
        <v>0</v>
      </c>
      <c r="L701" s="49">
        <f t="shared" ref="L701" si="2035">(J701+I701+K701)/C701</f>
        <v>0.89999999999997726</v>
      </c>
      <c r="M701" s="49">
        <f t="shared" ref="M701" si="2036">L701*C701</f>
        <v>2249.9999999999432</v>
      </c>
    </row>
    <row r="702" spans="1:13" s="42" customFormat="1" x14ac:dyDescent="0.25">
      <c r="A702" s="5">
        <v>43852</v>
      </c>
      <c r="B702" s="37" t="s">
        <v>115</v>
      </c>
      <c r="C702" s="37">
        <v>2500</v>
      </c>
      <c r="D702" s="37" t="s">
        <v>17</v>
      </c>
      <c r="E702" s="74">
        <v>384</v>
      </c>
      <c r="F702" s="74">
        <v>385</v>
      </c>
      <c r="G702" s="41">
        <v>0</v>
      </c>
      <c r="H702" s="74">
        <v>0</v>
      </c>
      <c r="I702" s="49">
        <f t="shared" ref="I702" si="2037">(IF(D702="SELL",E702-F702,IF(D702="BUY",F702-E702)))*C702</f>
        <v>2500</v>
      </c>
      <c r="J702" s="41">
        <v>0</v>
      </c>
      <c r="K702" s="41">
        <v>0</v>
      </c>
      <c r="L702" s="49">
        <f t="shared" ref="L702" si="2038">(J702+I702+K702)/C702</f>
        <v>1</v>
      </c>
      <c r="M702" s="49">
        <f t="shared" ref="M702" si="2039">L702*C702</f>
        <v>2500</v>
      </c>
    </row>
    <row r="703" spans="1:13" s="42" customFormat="1" x14ac:dyDescent="0.25">
      <c r="A703" s="5">
        <v>43852</v>
      </c>
      <c r="B703" s="37" t="s">
        <v>535</v>
      </c>
      <c r="C703" s="37">
        <v>1500</v>
      </c>
      <c r="D703" s="37" t="s">
        <v>20</v>
      </c>
      <c r="E703" s="74">
        <v>336</v>
      </c>
      <c r="F703" s="74">
        <v>334.5</v>
      </c>
      <c r="G703" s="41">
        <v>0</v>
      </c>
      <c r="H703" s="74">
        <v>0</v>
      </c>
      <c r="I703" s="49">
        <f t="shared" ref="I703" si="2040">(IF(D703="SELL",E703-F703,IF(D703="BUY",F703-E703)))*C703</f>
        <v>2250</v>
      </c>
      <c r="J703" s="41">
        <v>0</v>
      </c>
      <c r="K703" s="41">
        <v>0</v>
      </c>
      <c r="L703" s="49">
        <f t="shared" ref="L703" si="2041">(J703+I703+K703)/C703</f>
        <v>1.5</v>
      </c>
      <c r="M703" s="49">
        <f t="shared" ref="M703" si="2042">L703*C703</f>
        <v>2250</v>
      </c>
    </row>
    <row r="704" spans="1:13" s="42" customFormat="1" x14ac:dyDescent="0.25">
      <c r="A704" s="5">
        <v>43851</v>
      </c>
      <c r="B704" s="37" t="s">
        <v>424</v>
      </c>
      <c r="C704" s="37">
        <v>375</v>
      </c>
      <c r="D704" s="37" t="s">
        <v>17</v>
      </c>
      <c r="E704" s="74">
        <v>1802</v>
      </c>
      <c r="F704" s="74">
        <v>1810</v>
      </c>
      <c r="G704" s="41">
        <v>0</v>
      </c>
      <c r="H704" s="74">
        <v>0</v>
      </c>
      <c r="I704" s="49">
        <f t="shared" ref="I704" si="2043">(IF(D704="SELL",E704-F704,IF(D704="BUY",F704-E704)))*C704</f>
        <v>3000</v>
      </c>
      <c r="J704" s="41">
        <v>0</v>
      </c>
      <c r="K704" s="41">
        <v>0</v>
      </c>
      <c r="L704" s="49">
        <f t="shared" ref="L704" si="2044">(J704+I704+K704)/C704</f>
        <v>8</v>
      </c>
      <c r="M704" s="49">
        <f t="shared" ref="M704" si="2045">L704*C704</f>
        <v>3000</v>
      </c>
    </row>
    <row r="705" spans="1:13" s="42" customFormat="1" x14ac:dyDescent="0.25">
      <c r="A705" s="5">
        <v>43851</v>
      </c>
      <c r="B705" s="37" t="s">
        <v>64</v>
      </c>
      <c r="C705" s="37">
        <v>1000</v>
      </c>
      <c r="D705" s="37" t="s">
        <v>17</v>
      </c>
      <c r="E705" s="74">
        <v>704</v>
      </c>
      <c r="F705" s="74">
        <v>706.8</v>
      </c>
      <c r="G705" s="41">
        <v>0</v>
      </c>
      <c r="H705" s="74">
        <v>0</v>
      </c>
      <c r="I705" s="49">
        <f t="shared" ref="I705" si="2046">(IF(D705="SELL",E705-F705,IF(D705="BUY",F705-E705)))*C705</f>
        <v>2799.9999999999545</v>
      </c>
      <c r="J705" s="41">
        <v>0</v>
      </c>
      <c r="K705" s="41">
        <v>0</v>
      </c>
      <c r="L705" s="49">
        <f t="shared" ref="L705" si="2047">(J705+I705+K705)/C705</f>
        <v>2.7999999999999545</v>
      </c>
      <c r="M705" s="49">
        <f t="shared" ref="M705" si="2048">L705*C705</f>
        <v>2799.9999999999545</v>
      </c>
    </row>
    <row r="706" spans="1:13" s="42" customFormat="1" x14ac:dyDescent="0.25">
      <c r="A706" s="5">
        <v>43851</v>
      </c>
      <c r="B706" s="37" t="s">
        <v>73</v>
      </c>
      <c r="C706" s="37">
        <v>5334</v>
      </c>
      <c r="D706" s="37" t="s">
        <v>17</v>
      </c>
      <c r="E706" s="74">
        <v>129.55000000000001</v>
      </c>
      <c r="F706" s="74">
        <v>128.80000000000001</v>
      </c>
      <c r="G706" s="41">
        <v>0</v>
      </c>
      <c r="H706" s="74">
        <v>0</v>
      </c>
      <c r="I706" s="49">
        <f t="shared" ref="I706" si="2049">(IF(D706="SELL",E706-F706,IF(D706="BUY",F706-E706)))*C706</f>
        <v>-4000.5</v>
      </c>
      <c r="J706" s="41">
        <v>0</v>
      </c>
      <c r="K706" s="41">
        <v>0</v>
      </c>
      <c r="L706" s="49">
        <f t="shared" ref="L706" si="2050">(J706+I706+K706)/C706</f>
        <v>-0.75</v>
      </c>
      <c r="M706" s="49">
        <f t="shared" ref="M706" si="2051">L706*C706</f>
        <v>-4000.5</v>
      </c>
    </row>
    <row r="707" spans="1:13" s="42" customFormat="1" x14ac:dyDescent="0.25">
      <c r="A707" s="5">
        <v>43851</v>
      </c>
      <c r="B707" s="37" t="s">
        <v>107</v>
      </c>
      <c r="C707" s="37">
        <v>1000</v>
      </c>
      <c r="D707" s="37" t="s">
        <v>17</v>
      </c>
      <c r="E707" s="74">
        <v>482.5</v>
      </c>
      <c r="F707" s="74">
        <v>478</v>
      </c>
      <c r="G707" s="41">
        <v>0</v>
      </c>
      <c r="H707" s="74">
        <v>0</v>
      </c>
      <c r="I707" s="49">
        <f t="shared" ref="I707" si="2052">(IF(D707="SELL",E707-F707,IF(D707="BUY",F707-E707)))*C707</f>
        <v>-4500</v>
      </c>
      <c r="J707" s="41">
        <v>0</v>
      </c>
      <c r="K707" s="41">
        <v>0</v>
      </c>
      <c r="L707" s="49">
        <f t="shared" ref="L707" si="2053">(J707+I707+K707)/C707</f>
        <v>-4.5</v>
      </c>
      <c r="M707" s="49">
        <f t="shared" ref="M707" si="2054">L707*C707</f>
        <v>-4500</v>
      </c>
    </row>
    <row r="708" spans="1:13" s="42" customFormat="1" x14ac:dyDescent="0.25">
      <c r="A708" s="5">
        <v>43850</v>
      </c>
      <c r="B708" s="37" t="s">
        <v>115</v>
      </c>
      <c r="C708" s="37">
        <v>2500</v>
      </c>
      <c r="D708" s="37" t="s">
        <v>20</v>
      </c>
      <c r="E708" s="74">
        <v>384</v>
      </c>
      <c r="F708" s="74">
        <v>383</v>
      </c>
      <c r="G708" s="41">
        <v>380</v>
      </c>
      <c r="H708" s="74">
        <v>0</v>
      </c>
      <c r="I708" s="49">
        <f t="shared" ref="I708" si="2055">(IF(D708="SELL",E708-F708,IF(D708="BUY",F708-E708)))*C708</f>
        <v>2500</v>
      </c>
      <c r="J708" s="41">
        <f>C708*3</f>
        <v>7500</v>
      </c>
      <c r="K708" s="41">
        <v>0</v>
      </c>
      <c r="L708" s="49">
        <f t="shared" ref="L708" si="2056">(J708+I708+K708)/C708</f>
        <v>4</v>
      </c>
      <c r="M708" s="49">
        <f t="shared" ref="M708" si="2057">L708*C708</f>
        <v>10000</v>
      </c>
    </row>
    <row r="709" spans="1:13" s="42" customFormat="1" x14ac:dyDescent="0.25">
      <c r="A709" s="5">
        <v>43850</v>
      </c>
      <c r="B709" s="37" t="s">
        <v>108</v>
      </c>
      <c r="C709" s="37">
        <v>1400</v>
      </c>
      <c r="D709" s="37" t="s">
        <v>17</v>
      </c>
      <c r="E709" s="74">
        <v>596</v>
      </c>
      <c r="F709" s="74">
        <v>598</v>
      </c>
      <c r="G709" s="41">
        <v>0</v>
      </c>
      <c r="H709" s="74">
        <v>0</v>
      </c>
      <c r="I709" s="49">
        <f t="shared" ref="I709" si="2058">(IF(D709="SELL",E709-F709,IF(D709="BUY",F709-E709)))*C709</f>
        <v>2800</v>
      </c>
      <c r="J709" s="41">
        <v>0</v>
      </c>
      <c r="K709" s="41">
        <v>0</v>
      </c>
      <c r="L709" s="49">
        <f t="shared" ref="L709" si="2059">(J709+I709+K709)/C709</f>
        <v>2</v>
      </c>
      <c r="M709" s="49">
        <f t="shared" ref="M709" si="2060">L709*C709</f>
        <v>2800</v>
      </c>
    </row>
    <row r="710" spans="1:13" s="42" customFormat="1" x14ac:dyDescent="0.25">
      <c r="A710" s="5">
        <v>43850</v>
      </c>
      <c r="B710" s="37" t="s">
        <v>178</v>
      </c>
      <c r="C710" s="37">
        <v>300</v>
      </c>
      <c r="D710" s="37" t="s">
        <v>17</v>
      </c>
      <c r="E710" s="74">
        <v>1481</v>
      </c>
      <c r="F710" s="74">
        <v>1486.25</v>
      </c>
      <c r="G710" s="41">
        <v>0</v>
      </c>
      <c r="H710" s="74">
        <v>0</v>
      </c>
      <c r="I710" s="49">
        <f t="shared" ref="I710" si="2061">(IF(D710="SELL",E710-F710,IF(D710="BUY",F710-E710)))*C710</f>
        <v>1575</v>
      </c>
      <c r="J710" s="41">
        <v>0</v>
      </c>
      <c r="K710" s="41">
        <v>0</v>
      </c>
      <c r="L710" s="49">
        <f t="shared" ref="L710" si="2062">(J710+I710+K710)/C710</f>
        <v>5.25</v>
      </c>
      <c r="M710" s="49">
        <f t="shared" ref="M710" si="2063">L710*C710</f>
        <v>1575</v>
      </c>
    </row>
    <row r="711" spans="1:13" s="42" customFormat="1" x14ac:dyDescent="0.25">
      <c r="A711" s="5">
        <v>43847</v>
      </c>
      <c r="B711" s="37" t="s">
        <v>578</v>
      </c>
      <c r="C711" s="37">
        <v>2200</v>
      </c>
      <c r="D711" s="37" t="s">
        <v>17</v>
      </c>
      <c r="E711" s="74">
        <v>553</v>
      </c>
      <c r="F711" s="74">
        <v>554</v>
      </c>
      <c r="G711" s="41">
        <v>557</v>
      </c>
      <c r="H711" s="74">
        <v>560</v>
      </c>
      <c r="I711" s="49">
        <f t="shared" ref="I711" si="2064">(IF(D711="SELL",E711-F711,IF(D711="BUY",F711-E711)))*C711</f>
        <v>2200</v>
      </c>
      <c r="J711" s="41">
        <f>C711*3</f>
        <v>6600</v>
      </c>
      <c r="K711" s="41">
        <f>C711*3</f>
        <v>6600</v>
      </c>
      <c r="L711" s="49">
        <f t="shared" ref="L711" si="2065">(J711+I711+K711)/C711</f>
        <v>7</v>
      </c>
      <c r="M711" s="49">
        <f t="shared" ref="M711" si="2066">L711*C711</f>
        <v>15400</v>
      </c>
    </row>
    <row r="712" spans="1:13" s="42" customFormat="1" x14ac:dyDescent="0.25">
      <c r="A712" s="5">
        <v>43847</v>
      </c>
      <c r="B712" s="37" t="s">
        <v>583</v>
      </c>
      <c r="C712" s="37">
        <v>500</v>
      </c>
      <c r="D712" s="37" t="s">
        <v>17</v>
      </c>
      <c r="E712" s="74">
        <v>1993</v>
      </c>
      <c r="F712" s="74">
        <v>1999</v>
      </c>
      <c r="G712" s="41">
        <v>2005</v>
      </c>
      <c r="H712" s="74">
        <v>2012</v>
      </c>
      <c r="I712" s="49">
        <f t="shared" ref="I712" si="2067">(IF(D712="SELL",E712-F712,IF(D712="BUY",F712-E712)))*C712</f>
        <v>3000</v>
      </c>
      <c r="J712" s="41">
        <f>C712*6</f>
        <v>3000</v>
      </c>
      <c r="K712" s="41">
        <f>C712*7</f>
        <v>3500</v>
      </c>
      <c r="L712" s="49">
        <f t="shared" ref="L712" si="2068">(J712+I712+K712)/C712</f>
        <v>19</v>
      </c>
      <c r="M712" s="49">
        <f t="shared" ref="M712" si="2069">L712*C712</f>
        <v>9500</v>
      </c>
    </row>
    <row r="713" spans="1:13" s="42" customFormat="1" x14ac:dyDescent="0.25">
      <c r="A713" s="5">
        <v>43847</v>
      </c>
      <c r="B713" s="37" t="s">
        <v>569</v>
      </c>
      <c r="C713" s="37">
        <v>500</v>
      </c>
      <c r="D713" s="37" t="s">
        <v>17</v>
      </c>
      <c r="E713" s="74">
        <v>1616</v>
      </c>
      <c r="F713" s="74">
        <v>1621</v>
      </c>
      <c r="G713" s="41">
        <v>0</v>
      </c>
      <c r="H713" s="74">
        <v>0</v>
      </c>
      <c r="I713" s="49">
        <f t="shared" ref="I713" si="2070">(IF(D713="SELL",E713-F713,IF(D713="BUY",F713-E713)))*C713</f>
        <v>2500</v>
      </c>
      <c r="J713" s="41">
        <v>0</v>
      </c>
      <c r="K713" s="41">
        <v>0</v>
      </c>
      <c r="L713" s="49">
        <f t="shared" ref="L713" si="2071">(J713+I713+K713)/C713</f>
        <v>5</v>
      </c>
      <c r="M713" s="49">
        <f t="shared" ref="M713" si="2072">L713*C713</f>
        <v>2500</v>
      </c>
    </row>
    <row r="714" spans="1:13" s="42" customFormat="1" x14ac:dyDescent="0.25">
      <c r="A714" s="5">
        <v>43846</v>
      </c>
      <c r="B714" s="37" t="s">
        <v>123</v>
      </c>
      <c r="C714" s="37">
        <v>2750</v>
      </c>
      <c r="D714" s="37" t="s">
        <v>17</v>
      </c>
      <c r="E714" s="74">
        <v>453</v>
      </c>
      <c r="F714" s="74">
        <v>454</v>
      </c>
      <c r="G714" s="41">
        <v>457</v>
      </c>
      <c r="H714" s="74">
        <v>0</v>
      </c>
      <c r="I714" s="49">
        <f t="shared" ref="I714" si="2073">(IF(D714="SELL",E714-F714,IF(D714="BUY",F714-E714)))*C714</f>
        <v>2750</v>
      </c>
      <c r="J714" s="41">
        <f>C714*3</f>
        <v>8250</v>
      </c>
      <c r="K714" s="41">
        <v>0</v>
      </c>
      <c r="L714" s="49">
        <f t="shared" ref="L714" si="2074">(J714+I714+K714)/C714</f>
        <v>4</v>
      </c>
      <c r="M714" s="49">
        <f t="shared" ref="M714" si="2075">L714*C714</f>
        <v>11000</v>
      </c>
    </row>
    <row r="715" spans="1:13" s="42" customFormat="1" x14ac:dyDescent="0.25">
      <c r="A715" s="5">
        <v>43846</v>
      </c>
      <c r="B715" s="37" t="s">
        <v>100</v>
      </c>
      <c r="C715" s="37">
        <v>400</v>
      </c>
      <c r="D715" s="37" t="s">
        <v>17</v>
      </c>
      <c r="E715" s="74">
        <v>1898</v>
      </c>
      <c r="F715" s="74">
        <v>1906</v>
      </c>
      <c r="G715" s="41">
        <v>0</v>
      </c>
      <c r="H715" s="74">
        <v>0</v>
      </c>
      <c r="I715" s="49">
        <f t="shared" ref="I715" si="2076">(IF(D715="SELL",E715-F715,IF(D715="BUY",F715-E715)))*C715</f>
        <v>3200</v>
      </c>
      <c r="J715" s="41">
        <v>0</v>
      </c>
      <c r="K715" s="41">
        <v>0</v>
      </c>
      <c r="L715" s="49">
        <f t="shared" ref="L715" si="2077">(J715+I715+K715)/C715</f>
        <v>8</v>
      </c>
      <c r="M715" s="49">
        <f t="shared" ref="M715" si="2078">L715*C715</f>
        <v>3200</v>
      </c>
    </row>
    <row r="716" spans="1:13" s="42" customFormat="1" x14ac:dyDescent="0.25">
      <c r="A716" s="5">
        <v>43846</v>
      </c>
      <c r="B716" s="37" t="s">
        <v>582</v>
      </c>
      <c r="C716" s="37">
        <v>400</v>
      </c>
      <c r="D716" s="37" t="s">
        <v>20</v>
      </c>
      <c r="E716" s="74">
        <v>1400</v>
      </c>
      <c r="F716" s="74">
        <v>1411</v>
      </c>
      <c r="G716" s="41">
        <v>0</v>
      </c>
      <c r="H716" s="74">
        <v>0</v>
      </c>
      <c r="I716" s="49">
        <f t="shared" ref="I716" si="2079">(IF(D716="SELL",E716-F716,IF(D716="BUY",F716-E716)))*C716</f>
        <v>-4400</v>
      </c>
      <c r="J716" s="41">
        <v>0</v>
      </c>
      <c r="K716" s="41">
        <v>0</v>
      </c>
      <c r="L716" s="49">
        <f t="shared" ref="L716" si="2080">(J716+I716+K716)/C716</f>
        <v>-11</v>
      </c>
      <c r="M716" s="49">
        <f t="shared" ref="M716" si="2081">L716*C716</f>
        <v>-4400</v>
      </c>
    </row>
    <row r="717" spans="1:13" s="42" customFormat="1" x14ac:dyDescent="0.25">
      <c r="A717" s="5">
        <v>43845</v>
      </c>
      <c r="B717" s="37" t="s">
        <v>578</v>
      </c>
      <c r="C717" s="37">
        <v>2200</v>
      </c>
      <c r="D717" s="37" t="s">
        <v>17</v>
      </c>
      <c r="E717" s="74">
        <v>536</v>
      </c>
      <c r="F717" s="74">
        <v>537</v>
      </c>
      <c r="G717" s="41">
        <v>539</v>
      </c>
      <c r="H717" s="74">
        <v>542</v>
      </c>
      <c r="I717" s="49">
        <f t="shared" ref="I717" si="2082">(IF(D717="SELL",E717-F717,IF(D717="BUY",F717-E717)))*C717</f>
        <v>2200</v>
      </c>
      <c r="J717" s="41">
        <f>C717*2</f>
        <v>4400</v>
      </c>
      <c r="K717" s="41">
        <f>C717*3</f>
        <v>6600</v>
      </c>
      <c r="L717" s="49">
        <f t="shared" ref="L717" si="2083">(J717+I717+K717)/C717</f>
        <v>6</v>
      </c>
      <c r="M717" s="49">
        <f t="shared" ref="M717" si="2084">L717*C717</f>
        <v>13200</v>
      </c>
    </row>
    <row r="718" spans="1:13" s="42" customFormat="1" x14ac:dyDescent="0.25">
      <c r="A718" s="5">
        <v>43845</v>
      </c>
      <c r="B718" s="37" t="s">
        <v>123</v>
      </c>
      <c r="C718" s="37">
        <v>2750</v>
      </c>
      <c r="D718" s="37" t="s">
        <v>17</v>
      </c>
      <c r="E718" s="74">
        <v>432</v>
      </c>
      <c r="F718" s="74">
        <v>433</v>
      </c>
      <c r="G718" s="41">
        <v>435</v>
      </c>
      <c r="H718" s="74">
        <v>438</v>
      </c>
      <c r="I718" s="49">
        <f t="shared" ref="I718" si="2085">(IF(D718="SELL",E718-F718,IF(D718="BUY",F718-E718)))*C718</f>
        <v>2750</v>
      </c>
      <c r="J718" s="41">
        <f>C718*2</f>
        <v>5500</v>
      </c>
      <c r="K718" s="41">
        <f>C718*3</f>
        <v>8250</v>
      </c>
      <c r="L718" s="49">
        <f t="shared" ref="L718" si="2086">(J718+I718+K718)/C718</f>
        <v>6</v>
      </c>
      <c r="M718" s="49">
        <f t="shared" ref="M718" si="2087">L718*C718</f>
        <v>16500</v>
      </c>
    </row>
    <row r="719" spans="1:13" s="42" customFormat="1" x14ac:dyDescent="0.25">
      <c r="A719" s="5">
        <v>43845</v>
      </c>
      <c r="B719" s="37" t="s">
        <v>141</v>
      </c>
      <c r="C719" s="37">
        <v>1500</v>
      </c>
      <c r="D719" s="37" t="s">
        <v>17</v>
      </c>
      <c r="E719" s="74">
        <v>499</v>
      </c>
      <c r="F719" s="74">
        <v>501</v>
      </c>
      <c r="G719" s="41">
        <v>505.4</v>
      </c>
      <c r="H719" s="74">
        <v>0</v>
      </c>
      <c r="I719" s="49">
        <f t="shared" ref="I719" si="2088">(IF(D719="SELL",E719-F719,IF(D719="BUY",F719-E719)))*C719</f>
        <v>3000</v>
      </c>
      <c r="J719" s="41">
        <f>C719*4.4</f>
        <v>6600.0000000000009</v>
      </c>
      <c r="K719" s="41">
        <v>0</v>
      </c>
      <c r="L719" s="49">
        <f t="shared" ref="L719" si="2089">(J719+I719+K719)/C719</f>
        <v>6.4</v>
      </c>
      <c r="M719" s="49">
        <f t="shared" ref="M719" si="2090">L719*C719</f>
        <v>9600</v>
      </c>
    </row>
    <row r="720" spans="1:13" s="42" customFormat="1" x14ac:dyDescent="0.25">
      <c r="A720" s="5">
        <v>43845</v>
      </c>
      <c r="B720" s="37" t="s">
        <v>19</v>
      </c>
      <c r="C720" s="37">
        <v>3300</v>
      </c>
      <c r="D720" s="37" t="s">
        <v>17</v>
      </c>
      <c r="E720" s="74">
        <v>258</v>
      </c>
      <c r="F720" s="74">
        <v>258.89999999999998</v>
      </c>
      <c r="G720" s="41">
        <v>0</v>
      </c>
      <c r="H720" s="74">
        <v>0</v>
      </c>
      <c r="I720" s="49">
        <f t="shared" ref="I720" si="2091">(IF(D720="SELL",E720-F720,IF(D720="BUY",F720-E720)))*C720</f>
        <v>2969.999999999925</v>
      </c>
      <c r="J720" s="41">
        <v>0</v>
      </c>
      <c r="K720" s="41">
        <v>0</v>
      </c>
      <c r="L720" s="49">
        <f t="shared" ref="L720" si="2092">(J720+I720+K720)/C720</f>
        <v>0.89999999999997726</v>
      </c>
      <c r="M720" s="49">
        <f t="shared" ref="M720" si="2093">L720*C720</f>
        <v>2969.999999999925</v>
      </c>
    </row>
    <row r="721" spans="1:13" s="42" customFormat="1" x14ac:dyDescent="0.25">
      <c r="A721" s="5">
        <v>43844</v>
      </c>
      <c r="B721" s="37" t="s">
        <v>31</v>
      </c>
      <c r="C721" s="37">
        <v>4800</v>
      </c>
      <c r="D721" s="37" t="s">
        <v>17</v>
      </c>
      <c r="E721" s="74">
        <v>122.5</v>
      </c>
      <c r="F721" s="74">
        <v>123</v>
      </c>
      <c r="G721" s="41">
        <v>124.1</v>
      </c>
      <c r="H721" s="74">
        <v>0</v>
      </c>
      <c r="I721" s="49">
        <f t="shared" ref="I721" si="2094">(IF(D721="SELL",E721-F721,IF(D721="BUY",F721-E721)))*C721</f>
        <v>2400</v>
      </c>
      <c r="J721" s="41">
        <f>C721*1.1</f>
        <v>5280</v>
      </c>
      <c r="K721" s="41">
        <v>0</v>
      </c>
      <c r="L721" s="49">
        <f t="shared" ref="L721" si="2095">(J721+I721+K721)/C721</f>
        <v>1.6</v>
      </c>
      <c r="M721" s="49">
        <f t="shared" ref="M721" si="2096">L721*C721</f>
        <v>7680</v>
      </c>
    </row>
    <row r="722" spans="1:13" s="42" customFormat="1" x14ac:dyDescent="0.25">
      <c r="A722" s="5">
        <v>43844</v>
      </c>
      <c r="B722" s="37" t="s">
        <v>267</v>
      </c>
      <c r="C722" s="37">
        <v>800</v>
      </c>
      <c r="D722" s="37" t="s">
        <v>17</v>
      </c>
      <c r="E722" s="74">
        <v>1053.5</v>
      </c>
      <c r="F722" s="74">
        <v>1057</v>
      </c>
      <c r="G722" s="41">
        <v>1070</v>
      </c>
      <c r="H722" s="74">
        <v>0</v>
      </c>
      <c r="I722" s="49">
        <f t="shared" ref="I722" si="2097">(IF(D722="SELL",E722-F722,IF(D722="BUY",F722-E722)))*C722</f>
        <v>2800</v>
      </c>
      <c r="J722" s="41">
        <f>C722*13</f>
        <v>10400</v>
      </c>
      <c r="K722" s="41">
        <v>0</v>
      </c>
      <c r="L722" s="49">
        <f t="shared" ref="L722" si="2098">(J722+I722+K722)/C722</f>
        <v>16.5</v>
      </c>
      <c r="M722" s="49">
        <f t="shared" ref="M722" si="2099">L722*C722</f>
        <v>13200</v>
      </c>
    </row>
    <row r="723" spans="1:13" s="42" customFormat="1" x14ac:dyDescent="0.25">
      <c r="A723" s="5">
        <v>43844</v>
      </c>
      <c r="B723" s="37" t="s">
        <v>175</v>
      </c>
      <c r="C723" s="37">
        <v>1000</v>
      </c>
      <c r="D723" s="37" t="s">
        <v>17</v>
      </c>
      <c r="E723" s="74">
        <v>561</v>
      </c>
      <c r="F723" s="74">
        <v>564</v>
      </c>
      <c r="G723" s="41">
        <v>0</v>
      </c>
      <c r="H723" s="74">
        <v>0</v>
      </c>
      <c r="I723" s="49">
        <f t="shared" ref="I723" si="2100">(IF(D723="SELL",E723-F723,IF(D723="BUY",F723-E723)))*C723</f>
        <v>3000</v>
      </c>
      <c r="J723" s="41">
        <v>0</v>
      </c>
      <c r="K723" s="41">
        <v>0</v>
      </c>
      <c r="L723" s="49">
        <f t="shared" ref="L723" si="2101">(J723+I723+K723)/C723</f>
        <v>3</v>
      </c>
      <c r="M723" s="49">
        <f t="shared" ref="M723" si="2102">L723*C723</f>
        <v>3000</v>
      </c>
    </row>
    <row r="724" spans="1:13" s="42" customFormat="1" x14ac:dyDescent="0.25">
      <c r="A724" s="5">
        <v>43843</v>
      </c>
      <c r="B724" s="37" t="s">
        <v>128</v>
      </c>
      <c r="C724" s="37">
        <v>4000</v>
      </c>
      <c r="D724" s="37" t="s">
        <v>17</v>
      </c>
      <c r="E724" s="74">
        <v>194</v>
      </c>
      <c r="F724" s="74">
        <v>194.7</v>
      </c>
      <c r="G724" s="41">
        <v>0</v>
      </c>
      <c r="H724" s="74">
        <v>0</v>
      </c>
      <c r="I724" s="49">
        <f t="shared" ref="I724" si="2103">(IF(D724="SELL",E724-F724,IF(D724="BUY",F724-E724)))*C724</f>
        <v>2799.9999999999545</v>
      </c>
      <c r="J724" s="41">
        <v>0</v>
      </c>
      <c r="K724" s="41">
        <v>0</v>
      </c>
      <c r="L724" s="49">
        <f t="shared" ref="L724" si="2104">(J724+I724+K724)/C724</f>
        <v>0.69999999999998863</v>
      </c>
      <c r="M724" s="49">
        <f t="shared" ref="M724" si="2105">L724*C724</f>
        <v>2799.9999999999545</v>
      </c>
    </row>
    <row r="725" spans="1:13" s="42" customFormat="1" x14ac:dyDescent="0.25">
      <c r="A725" s="5">
        <v>43843</v>
      </c>
      <c r="B725" s="37" t="s">
        <v>175</v>
      </c>
      <c r="C725" s="37">
        <v>1000</v>
      </c>
      <c r="D725" s="37" t="s">
        <v>17</v>
      </c>
      <c r="E725" s="74">
        <v>553.5</v>
      </c>
      <c r="F725" s="74">
        <v>556</v>
      </c>
      <c r="G725" s="41">
        <v>557.5</v>
      </c>
      <c r="H725" s="74">
        <v>0</v>
      </c>
      <c r="I725" s="49">
        <f t="shared" ref="I725" si="2106">(IF(D725="SELL",E725-F725,IF(D725="BUY",F725-E725)))*C725</f>
        <v>2500</v>
      </c>
      <c r="J725" s="41">
        <f>C725*1.5</f>
        <v>1500</v>
      </c>
      <c r="K725" s="41">
        <v>0</v>
      </c>
      <c r="L725" s="49">
        <f t="shared" ref="L725" si="2107">(J725+I725+K725)/C725</f>
        <v>4</v>
      </c>
      <c r="M725" s="49">
        <f t="shared" ref="M725" si="2108">L725*C725</f>
        <v>4000</v>
      </c>
    </row>
    <row r="726" spans="1:13" s="42" customFormat="1" x14ac:dyDescent="0.25">
      <c r="A726" s="5">
        <v>43843</v>
      </c>
      <c r="B726" s="37" t="s">
        <v>526</v>
      </c>
      <c r="C726" s="37">
        <v>400</v>
      </c>
      <c r="D726" s="37" t="s">
        <v>17</v>
      </c>
      <c r="E726" s="74">
        <v>1920</v>
      </c>
      <c r="F726" s="74">
        <v>1908</v>
      </c>
      <c r="G726" s="41">
        <v>0</v>
      </c>
      <c r="H726" s="74">
        <v>0</v>
      </c>
      <c r="I726" s="49">
        <f t="shared" ref="I726" si="2109">(IF(D726="SELL",E726-F726,IF(D726="BUY",F726-E726)))*C726</f>
        <v>-4800</v>
      </c>
      <c r="J726" s="41">
        <v>0</v>
      </c>
      <c r="K726" s="41">
        <v>0</v>
      </c>
      <c r="L726" s="49">
        <f t="shared" ref="L726" si="2110">(J726+I726+K726)/C726</f>
        <v>-12</v>
      </c>
      <c r="M726" s="49">
        <f t="shared" ref="M726" si="2111">L726*C726</f>
        <v>-4800</v>
      </c>
    </row>
    <row r="727" spans="1:13" s="42" customFormat="1" x14ac:dyDescent="0.25">
      <c r="A727" s="5">
        <v>43840</v>
      </c>
      <c r="B727" s="37" t="s">
        <v>267</v>
      </c>
      <c r="C727" s="37">
        <v>800</v>
      </c>
      <c r="D727" s="37" t="s">
        <v>17</v>
      </c>
      <c r="E727" s="74">
        <v>1035.5</v>
      </c>
      <c r="F727" s="74">
        <v>1039</v>
      </c>
      <c r="G727" s="41">
        <v>0</v>
      </c>
      <c r="H727" s="74">
        <v>0</v>
      </c>
      <c r="I727" s="49">
        <f t="shared" ref="I727" si="2112">(IF(D727="SELL",E727-F727,IF(D727="BUY",F727-E727)))*C727</f>
        <v>2800</v>
      </c>
      <c r="J727" s="41">
        <v>0</v>
      </c>
      <c r="K727" s="41">
        <v>0</v>
      </c>
      <c r="L727" s="49">
        <f t="shared" ref="L727" si="2113">(J727+I727+K727)/C727</f>
        <v>3.5</v>
      </c>
      <c r="M727" s="49">
        <f t="shared" ref="M727" si="2114">L727*C727</f>
        <v>2800</v>
      </c>
    </row>
    <row r="728" spans="1:13" s="42" customFormat="1" x14ac:dyDescent="0.25">
      <c r="A728" s="5">
        <v>43840</v>
      </c>
      <c r="B728" s="37" t="s">
        <v>573</v>
      </c>
      <c r="C728" s="37">
        <v>50</v>
      </c>
      <c r="D728" s="37" t="s">
        <v>17</v>
      </c>
      <c r="E728" s="74">
        <v>23230</v>
      </c>
      <c r="F728" s="74">
        <v>23290</v>
      </c>
      <c r="G728" s="41">
        <v>23400</v>
      </c>
      <c r="H728" s="74">
        <v>0</v>
      </c>
      <c r="I728" s="49">
        <f t="shared" ref="I728" si="2115">(IF(D728="SELL",E728-F728,IF(D728="BUY",F728-E728)))*C728</f>
        <v>3000</v>
      </c>
      <c r="J728" s="41">
        <f>C728*110</f>
        <v>5500</v>
      </c>
      <c r="K728" s="41">
        <v>0</v>
      </c>
      <c r="L728" s="49">
        <f t="shared" ref="L728" si="2116">(J728+I728+K728)/C728</f>
        <v>170</v>
      </c>
      <c r="M728" s="49">
        <f t="shared" ref="M728" si="2117">L728*C728</f>
        <v>8500</v>
      </c>
    </row>
    <row r="729" spans="1:13" s="42" customFormat="1" x14ac:dyDescent="0.25">
      <c r="A729" s="5">
        <v>43840</v>
      </c>
      <c r="B729" s="37" t="s">
        <v>92</v>
      </c>
      <c r="C729" s="37">
        <v>600</v>
      </c>
      <c r="D729" s="37" t="s">
        <v>17</v>
      </c>
      <c r="E729" s="74">
        <v>504</v>
      </c>
      <c r="F729" s="74">
        <v>510</v>
      </c>
      <c r="G729" s="41">
        <v>0</v>
      </c>
      <c r="H729" s="74">
        <v>0</v>
      </c>
      <c r="I729" s="49">
        <f t="shared" ref="I729" si="2118">(IF(D729="SELL",E729-F729,IF(D729="BUY",F729-E729)))*C729</f>
        <v>3600</v>
      </c>
      <c r="J729" s="41">
        <v>0</v>
      </c>
      <c r="K729" s="41">
        <v>0</v>
      </c>
      <c r="L729" s="49">
        <f t="shared" ref="L729" si="2119">(J729+I729+K729)/C729</f>
        <v>6</v>
      </c>
      <c r="M729" s="49">
        <f t="shared" ref="M729" si="2120">L729*C729</f>
        <v>3600</v>
      </c>
    </row>
    <row r="730" spans="1:13" s="42" customFormat="1" x14ac:dyDescent="0.25">
      <c r="A730" s="5">
        <v>43839</v>
      </c>
      <c r="B730" s="37" t="s">
        <v>116</v>
      </c>
      <c r="C730" s="37">
        <v>1200</v>
      </c>
      <c r="D730" s="37" t="s">
        <v>17</v>
      </c>
      <c r="E730" s="74">
        <v>745</v>
      </c>
      <c r="F730" s="74">
        <v>746.7</v>
      </c>
      <c r="G730" s="41">
        <v>0</v>
      </c>
      <c r="H730" s="74">
        <v>0</v>
      </c>
      <c r="I730" s="49">
        <f t="shared" ref="I730" si="2121">(IF(D730="SELL",E730-F730,IF(D730="BUY",F730-E730)))*C730</f>
        <v>2040.0000000000546</v>
      </c>
      <c r="J730" s="41">
        <v>0</v>
      </c>
      <c r="K730" s="41">
        <v>0</v>
      </c>
      <c r="L730" s="49">
        <f t="shared" ref="L730" si="2122">(J730+I730+K730)/C730</f>
        <v>1.7000000000000455</v>
      </c>
      <c r="M730" s="49">
        <f t="shared" ref="M730" si="2123">L730*C730</f>
        <v>2040.0000000000546</v>
      </c>
    </row>
    <row r="731" spans="1:13" s="42" customFormat="1" x14ac:dyDescent="0.25">
      <c r="A731" s="5">
        <v>43839</v>
      </c>
      <c r="B731" s="37" t="s">
        <v>550</v>
      </c>
      <c r="C731" s="37">
        <v>1700</v>
      </c>
      <c r="D731" s="37" t="s">
        <v>17</v>
      </c>
      <c r="E731" s="74">
        <v>342.3</v>
      </c>
      <c r="F731" s="74">
        <v>342.6</v>
      </c>
      <c r="G731" s="41">
        <v>0</v>
      </c>
      <c r="H731" s="74">
        <v>0</v>
      </c>
      <c r="I731" s="49">
        <f t="shared" ref="I731" si="2124">(IF(D731="SELL",E731-F731,IF(D731="BUY",F731-E731)))*C731</f>
        <v>510.00000000001933</v>
      </c>
      <c r="J731" s="41">
        <v>0</v>
      </c>
      <c r="K731" s="41">
        <v>0</v>
      </c>
      <c r="L731" s="49">
        <f t="shared" ref="L731" si="2125">(J731+I731+K731)/C731</f>
        <v>0.30000000000001137</v>
      </c>
      <c r="M731" s="49">
        <f t="shared" ref="M731" si="2126">L731*C731</f>
        <v>510.00000000001933</v>
      </c>
    </row>
    <row r="732" spans="1:13" s="42" customFormat="1" x14ac:dyDescent="0.25">
      <c r="A732" s="5">
        <v>43839</v>
      </c>
      <c r="B732" s="37" t="s">
        <v>117</v>
      </c>
      <c r="C732" s="37">
        <v>1700</v>
      </c>
      <c r="D732" s="37" t="s">
        <v>17</v>
      </c>
      <c r="E732" s="74">
        <v>276</v>
      </c>
      <c r="F732" s="74">
        <v>273.8</v>
      </c>
      <c r="G732" s="41">
        <v>0</v>
      </c>
      <c r="H732" s="74">
        <v>0</v>
      </c>
      <c r="I732" s="49">
        <f t="shared" ref="I732" si="2127">(IF(D732="SELL",E732-F732,IF(D732="BUY",F732-E732)))*C732</f>
        <v>-3739.9999999999809</v>
      </c>
      <c r="J732" s="41">
        <v>0</v>
      </c>
      <c r="K732" s="41">
        <v>0</v>
      </c>
      <c r="L732" s="49">
        <f t="shared" ref="L732" si="2128">(J732+I732+K732)/C732</f>
        <v>-2.1999999999999886</v>
      </c>
      <c r="M732" s="49">
        <f t="shared" ref="M732" si="2129">L732*C732</f>
        <v>-3739.9999999999809</v>
      </c>
    </row>
    <row r="733" spans="1:13" s="42" customFormat="1" x14ac:dyDescent="0.25">
      <c r="A733" s="5">
        <v>43838</v>
      </c>
      <c r="B733" s="37" t="s">
        <v>77</v>
      </c>
      <c r="C733" s="37">
        <v>1400</v>
      </c>
      <c r="D733" s="37" t="s">
        <v>17</v>
      </c>
      <c r="E733" s="74">
        <v>555</v>
      </c>
      <c r="F733" s="74">
        <v>556.79999999999995</v>
      </c>
      <c r="G733" s="41">
        <v>562</v>
      </c>
      <c r="H733" s="74">
        <v>567.85</v>
      </c>
      <c r="I733" s="49">
        <f t="shared" ref="I733" si="2130">(IF(D733="SELL",E733-F733,IF(D733="BUY",F733-E733)))*C733</f>
        <v>2519.9999999999363</v>
      </c>
      <c r="J733" s="41">
        <f>C733*5.2</f>
        <v>7280</v>
      </c>
      <c r="K733" s="41">
        <f>C733*5.85</f>
        <v>8189.9999999999991</v>
      </c>
      <c r="L733" s="49">
        <f t="shared" ref="L733" si="2131">(J733+I733+K733)/C733</f>
        <v>12.849999999999953</v>
      </c>
      <c r="M733" s="49">
        <f t="shared" ref="M733" si="2132">L733*C733</f>
        <v>17989.999999999935</v>
      </c>
    </row>
    <row r="734" spans="1:13" s="42" customFormat="1" x14ac:dyDescent="0.25">
      <c r="A734" s="5">
        <v>43838</v>
      </c>
      <c r="B734" s="37" t="s">
        <v>184</v>
      </c>
      <c r="C734" s="37">
        <v>250</v>
      </c>
      <c r="D734" s="37" t="s">
        <v>17</v>
      </c>
      <c r="E734" s="74">
        <v>2230</v>
      </c>
      <c r="F734" s="74">
        <v>2240</v>
      </c>
      <c r="G734" s="41">
        <v>2253</v>
      </c>
      <c r="H734" s="74">
        <v>0</v>
      </c>
      <c r="I734" s="49">
        <f t="shared" ref="I734" si="2133">(IF(D734="SELL",E734-F734,IF(D734="BUY",F734-E734)))*C734</f>
        <v>2500</v>
      </c>
      <c r="J734" s="41">
        <f>C734*13</f>
        <v>3250</v>
      </c>
      <c r="K734" s="41">
        <v>0</v>
      </c>
      <c r="L734" s="49">
        <f t="shared" ref="L734" si="2134">(J734+I734+K734)/C734</f>
        <v>23</v>
      </c>
      <c r="M734" s="49">
        <f t="shared" ref="M734" si="2135">L734*C734</f>
        <v>5750</v>
      </c>
    </row>
    <row r="735" spans="1:13" s="42" customFormat="1" x14ac:dyDescent="0.25">
      <c r="A735" s="5">
        <v>43838</v>
      </c>
      <c r="B735" s="37" t="s">
        <v>168</v>
      </c>
      <c r="C735" s="37">
        <v>250</v>
      </c>
      <c r="D735" s="37" t="s">
        <v>17</v>
      </c>
      <c r="E735" s="74">
        <v>2418</v>
      </c>
      <c r="F735" s="74">
        <v>2420</v>
      </c>
      <c r="G735" s="41">
        <v>0</v>
      </c>
      <c r="H735" s="74">
        <v>0</v>
      </c>
      <c r="I735" s="49">
        <f t="shared" ref="I735" si="2136">(IF(D735="SELL",E735-F735,IF(D735="BUY",F735-E735)))*C735</f>
        <v>500</v>
      </c>
      <c r="J735" s="41">
        <v>0</v>
      </c>
      <c r="K735" s="41">
        <v>0</v>
      </c>
      <c r="L735" s="49">
        <f t="shared" ref="L735" si="2137">(J735+I735+K735)/C735</f>
        <v>2</v>
      </c>
      <c r="M735" s="49">
        <f t="shared" ref="M735" si="2138">L735*C735</f>
        <v>500</v>
      </c>
    </row>
    <row r="736" spans="1:13" s="42" customFormat="1" x14ac:dyDescent="0.25">
      <c r="A736" s="5">
        <v>43837</v>
      </c>
      <c r="B736" s="37" t="s">
        <v>106</v>
      </c>
      <c r="C736" s="37">
        <v>900</v>
      </c>
      <c r="D736" s="37" t="s">
        <v>17</v>
      </c>
      <c r="E736" s="74">
        <v>598</v>
      </c>
      <c r="F736" s="74">
        <v>601</v>
      </c>
      <c r="G736" s="41">
        <v>0</v>
      </c>
      <c r="H736" s="74">
        <v>0</v>
      </c>
      <c r="I736" s="49">
        <f t="shared" ref="I736" si="2139">(IF(D736="SELL",E736-F736,IF(D736="BUY",F736-E736)))*C736</f>
        <v>2700</v>
      </c>
      <c r="J736" s="41">
        <v>0</v>
      </c>
      <c r="K736" s="41">
        <v>0</v>
      </c>
      <c r="L736" s="49">
        <f t="shared" ref="L736" si="2140">(J736+I736+K736)/C736</f>
        <v>3</v>
      </c>
      <c r="M736" s="49">
        <f t="shared" ref="M736" si="2141">L736*C736</f>
        <v>2700</v>
      </c>
    </row>
    <row r="737" spans="1:13" s="42" customFormat="1" x14ac:dyDescent="0.25">
      <c r="A737" s="5">
        <v>43837</v>
      </c>
      <c r="B737" s="37" t="s">
        <v>75</v>
      </c>
      <c r="C737" s="37">
        <v>1200</v>
      </c>
      <c r="D737" s="37" t="s">
        <v>17</v>
      </c>
      <c r="E737" s="74">
        <v>778</v>
      </c>
      <c r="F737" s="74">
        <v>780</v>
      </c>
      <c r="G737" s="41">
        <v>0</v>
      </c>
      <c r="H737" s="74">
        <v>0</v>
      </c>
      <c r="I737" s="49">
        <f t="shared" ref="I737" si="2142">(IF(D737="SELL",E737-F737,IF(D737="BUY",F737-E737)))*C737</f>
        <v>2400</v>
      </c>
      <c r="J737" s="41">
        <v>0</v>
      </c>
      <c r="K737" s="41">
        <v>0</v>
      </c>
      <c r="L737" s="49">
        <f t="shared" ref="L737" si="2143">(J737+I737+K737)/C737</f>
        <v>2</v>
      </c>
      <c r="M737" s="49">
        <f t="shared" ref="M737" si="2144">L737*C737</f>
        <v>2400</v>
      </c>
    </row>
    <row r="738" spans="1:13" s="42" customFormat="1" x14ac:dyDescent="0.25">
      <c r="A738" s="5">
        <v>43837</v>
      </c>
      <c r="B738" s="37" t="s">
        <v>562</v>
      </c>
      <c r="C738" s="37">
        <v>2500</v>
      </c>
      <c r="D738" s="37" t="s">
        <v>20</v>
      </c>
      <c r="E738" s="74">
        <v>294</v>
      </c>
      <c r="F738" s="74">
        <v>295.5</v>
      </c>
      <c r="G738" s="41">
        <v>0</v>
      </c>
      <c r="H738" s="74">
        <v>0</v>
      </c>
      <c r="I738" s="49">
        <f t="shared" ref="I738" si="2145">(IF(D738="SELL",E738-F738,IF(D738="BUY",F738-E738)))*C738</f>
        <v>-3750</v>
      </c>
      <c r="J738" s="41">
        <v>0</v>
      </c>
      <c r="K738" s="41">
        <v>0</v>
      </c>
      <c r="L738" s="49">
        <f t="shared" ref="L738" si="2146">(J738+I738+K738)/C738</f>
        <v>-1.5</v>
      </c>
      <c r="M738" s="49">
        <f t="shared" ref="M738" si="2147">L738*C738</f>
        <v>-3750</v>
      </c>
    </row>
    <row r="739" spans="1:13" s="42" customFormat="1" x14ac:dyDescent="0.25">
      <c r="A739" s="5">
        <v>43836</v>
      </c>
      <c r="B739" s="37" t="s">
        <v>581</v>
      </c>
      <c r="C739" s="37">
        <v>2700</v>
      </c>
      <c r="D739" s="37" t="s">
        <v>20</v>
      </c>
      <c r="E739" s="74">
        <v>314</v>
      </c>
      <c r="F739" s="74">
        <v>313.10000000000002</v>
      </c>
      <c r="G739" s="41">
        <v>0</v>
      </c>
      <c r="H739" s="74">
        <v>0</v>
      </c>
      <c r="I739" s="49">
        <f t="shared" ref="I739" si="2148">(IF(D739="SELL",E739-F739,IF(D739="BUY",F739-E739)))*C739</f>
        <v>2429.9999999999386</v>
      </c>
      <c r="J739" s="41">
        <v>0</v>
      </c>
      <c r="K739" s="41">
        <v>0</v>
      </c>
      <c r="L739" s="49">
        <f t="shared" ref="L739" si="2149">(J739+I739+K739)/C739</f>
        <v>0.89999999999997726</v>
      </c>
      <c r="M739" s="49">
        <f t="shared" ref="M739" si="2150">L739*C739</f>
        <v>2429.9999999999386</v>
      </c>
    </row>
    <row r="740" spans="1:13" s="42" customFormat="1" x14ac:dyDescent="0.25">
      <c r="A740" s="5">
        <v>43836</v>
      </c>
      <c r="B740" s="37" t="s">
        <v>117</v>
      </c>
      <c r="C740" s="37">
        <v>1700</v>
      </c>
      <c r="D740" s="37" t="s">
        <v>20</v>
      </c>
      <c r="E740" s="74">
        <v>268</v>
      </c>
      <c r="F740" s="74">
        <v>266.5</v>
      </c>
      <c r="G740" s="41">
        <v>263</v>
      </c>
      <c r="H740" s="74">
        <v>0</v>
      </c>
      <c r="I740" s="49">
        <f t="shared" ref="I740" si="2151">(IF(D740="SELL",E740-F740,IF(D740="BUY",F740-E740)))*C740</f>
        <v>2550</v>
      </c>
      <c r="J740" s="41">
        <f>C740*3.5</f>
        <v>5950</v>
      </c>
      <c r="K740" s="41">
        <v>0</v>
      </c>
      <c r="L740" s="49">
        <f t="shared" ref="L740" si="2152">(J740+I740+K740)/C740</f>
        <v>5</v>
      </c>
      <c r="M740" s="49">
        <f t="shared" ref="M740" si="2153">L740*C740</f>
        <v>8500</v>
      </c>
    </row>
    <row r="741" spans="1:13" s="42" customFormat="1" x14ac:dyDescent="0.25">
      <c r="A741" s="5">
        <v>43833</v>
      </c>
      <c r="B741" s="37" t="s">
        <v>156</v>
      </c>
      <c r="C741" s="37">
        <v>700</v>
      </c>
      <c r="D741" s="37" t="s">
        <v>17</v>
      </c>
      <c r="E741" s="74">
        <v>782</v>
      </c>
      <c r="F741" s="74">
        <v>785.5</v>
      </c>
      <c r="G741" s="41">
        <v>790.9</v>
      </c>
      <c r="H741" s="74">
        <v>0</v>
      </c>
      <c r="I741" s="49">
        <f t="shared" ref="I741" si="2154">(IF(D741="SELL",E741-F741,IF(D741="BUY",F741-E741)))*C741</f>
        <v>2450</v>
      </c>
      <c r="J741" s="41">
        <f>C741*5.4</f>
        <v>3780.0000000000005</v>
      </c>
      <c r="K741" s="41">
        <v>0</v>
      </c>
      <c r="L741" s="49">
        <f t="shared" ref="L741" si="2155">(J741+I741+K741)/C741</f>
        <v>8.9</v>
      </c>
      <c r="M741" s="49">
        <f t="shared" ref="M741" si="2156">L741*C741</f>
        <v>6230</v>
      </c>
    </row>
    <row r="742" spans="1:13" s="42" customFormat="1" x14ac:dyDescent="0.25">
      <c r="A742" s="5">
        <v>43833</v>
      </c>
      <c r="B742" s="37" t="s">
        <v>157</v>
      </c>
      <c r="C742" s="37">
        <v>1000</v>
      </c>
      <c r="D742" s="37" t="s">
        <v>17</v>
      </c>
      <c r="E742" s="74">
        <v>471</v>
      </c>
      <c r="F742" s="74">
        <v>474</v>
      </c>
      <c r="G742" s="41">
        <v>0</v>
      </c>
      <c r="H742" s="74">
        <v>0</v>
      </c>
      <c r="I742" s="49">
        <f t="shared" ref="I742" si="2157">(IF(D742="SELL",E742-F742,IF(D742="BUY",F742-E742)))*C742</f>
        <v>3000</v>
      </c>
      <c r="J742" s="41">
        <v>0</v>
      </c>
      <c r="K742" s="41">
        <v>0</v>
      </c>
      <c r="L742" s="49">
        <f t="shared" ref="L742" si="2158">(J742+I742+K742)/C742</f>
        <v>3</v>
      </c>
      <c r="M742" s="49">
        <f t="shared" ref="M742" si="2159">L742*C742</f>
        <v>3000</v>
      </c>
    </row>
    <row r="743" spans="1:13" s="42" customFormat="1" x14ac:dyDescent="0.25">
      <c r="A743" s="5">
        <v>43833</v>
      </c>
      <c r="B743" s="37" t="s">
        <v>115</v>
      </c>
      <c r="C743" s="37">
        <v>2500</v>
      </c>
      <c r="D743" s="37" t="s">
        <v>17</v>
      </c>
      <c r="E743" s="74">
        <v>383.5</v>
      </c>
      <c r="F743" s="74">
        <v>384.5</v>
      </c>
      <c r="G743" s="41">
        <v>0</v>
      </c>
      <c r="H743" s="74">
        <v>0</v>
      </c>
      <c r="I743" s="49">
        <f t="shared" ref="I743" si="2160">(IF(D743="SELL",E743-F743,IF(D743="BUY",F743-E743)))*C743</f>
        <v>2500</v>
      </c>
      <c r="J743" s="41">
        <v>0</v>
      </c>
      <c r="K743" s="41">
        <v>0</v>
      </c>
      <c r="L743" s="49">
        <f t="shared" ref="L743" si="2161">(J743+I743+K743)/C743</f>
        <v>1</v>
      </c>
      <c r="M743" s="49">
        <f t="shared" ref="M743" si="2162">L743*C743</f>
        <v>2500</v>
      </c>
    </row>
    <row r="744" spans="1:13" s="42" customFormat="1" x14ac:dyDescent="0.25">
      <c r="A744" s="5">
        <v>43832</v>
      </c>
      <c r="B744" s="37" t="s">
        <v>163</v>
      </c>
      <c r="C744" s="37">
        <v>9000</v>
      </c>
      <c r="D744" s="37" t="s">
        <v>17</v>
      </c>
      <c r="E744" s="74">
        <v>56.7</v>
      </c>
      <c r="F744" s="74">
        <v>57</v>
      </c>
      <c r="G744" s="41">
        <v>57.8</v>
      </c>
      <c r="H744" s="74">
        <v>59</v>
      </c>
      <c r="I744" s="49">
        <f t="shared" ref="I744" si="2163">(IF(D744="SELL",E744-F744,IF(D744="BUY",F744-E744)))*C744</f>
        <v>2699.9999999999745</v>
      </c>
      <c r="J744" s="41">
        <f>C744*0.8</f>
        <v>7200</v>
      </c>
      <c r="K744" s="41">
        <f>C744*1.2</f>
        <v>10800</v>
      </c>
      <c r="L744" s="49">
        <f t="shared" ref="L744" si="2164">(J744+I744+K744)/C744</f>
        <v>2.2999999999999972</v>
      </c>
      <c r="M744" s="49">
        <f t="shared" ref="M744" si="2165">L744*C744</f>
        <v>20699.999999999975</v>
      </c>
    </row>
    <row r="745" spans="1:13" s="42" customFormat="1" x14ac:dyDescent="0.25">
      <c r="A745" s="5">
        <v>43832</v>
      </c>
      <c r="B745" s="37" t="s">
        <v>573</v>
      </c>
      <c r="C745" s="37">
        <v>50</v>
      </c>
      <c r="D745" s="37" t="s">
        <v>17</v>
      </c>
      <c r="E745" s="74">
        <v>21010</v>
      </c>
      <c r="F745" s="74">
        <v>21060</v>
      </c>
      <c r="G745" s="41">
        <v>21200</v>
      </c>
      <c r="H745" s="74">
        <v>21314</v>
      </c>
      <c r="I745" s="49">
        <f t="shared" ref="I745" si="2166">(IF(D745="SELL",E745-F745,IF(D745="BUY",F745-E745)))*C745</f>
        <v>2500</v>
      </c>
      <c r="J745" s="41">
        <f>C745*140</f>
        <v>7000</v>
      </c>
      <c r="K745" s="41">
        <f>C745*114</f>
        <v>5700</v>
      </c>
      <c r="L745" s="49">
        <f t="shared" ref="L745" si="2167">(J745+I745+K745)/C745</f>
        <v>304</v>
      </c>
      <c r="M745" s="49">
        <f t="shared" ref="M745" si="2168">L745*C745</f>
        <v>15200</v>
      </c>
    </row>
    <row r="746" spans="1:13" s="42" customFormat="1" x14ac:dyDescent="0.25">
      <c r="A746" s="5">
        <v>43832</v>
      </c>
      <c r="B746" s="37" t="s">
        <v>93</v>
      </c>
      <c r="C746" s="37">
        <v>6000</v>
      </c>
      <c r="D746" s="37" t="s">
        <v>17</v>
      </c>
      <c r="E746" s="74">
        <v>145.5</v>
      </c>
      <c r="F746" s="74">
        <v>145.9</v>
      </c>
      <c r="G746" s="41">
        <v>146.80000000000001</v>
      </c>
      <c r="H746" s="74">
        <v>0</v>
      </c>
      <c r="I746" s="49">
        <f t="shared" ref="I746" si="2169">(IF(D746="SELL",E746-F746,IF(D746="BUY",F746-E746)))*C746</f>
        <v>2400.0000000000341</v>
      </c>
      <c r="J746" s="41">
        <f>C746*1</f>
        <v>6000</v>
      </c>
      <c r="K746" s="41">
        <v>0</v>
      </c>
      <c r="L746" s="49">
        <f t="shared" ref="L746" si="2170">(J746+I746+K746)/C746</f>
        <v>1.4000000000000057</v>
      </c>
      <c r="M746" s="49">
        <f t="shared" ref="M746" si="2171">L746*C746</f>
        <v>8400.0000000000346</v>
      </c>
    </row>
    <row r="747" spans="1:13" s="42" customFormat="1" x14ac:dyDescent="0.25">
      <c r="A747" s="5">
        <v>43831</v>
      </c>
      <c r="B747" s="37" t="s">
        <v>574</v>
      </c>
      <c r="C747" s="37">
        <v>10000</v>
      </c>
      <c r="D747" s="37" t="s">
        <v>17</v>
      </c>
      <c r="E747" s="74">
        <v>62.9</v>
      </c>
      <c r="F747" s="74">
        <v>63.2</v>
      </c>
      <c r="G747" s="41">
        <v>63.8</v>
      </c>
      <c r="H747" s="74">
        <v>64.55</v>
      </c>
      <c r="I747" s="49">
        <f t="shared" ref="I747" si="2172">(IF(D747="SELL",E747-F747,IF(D747="BUY",F747-E747)))*C747</f>
        <v>3000.0000000000427</v>
      </c>
      <c r="J747" s="41">
        <f>C747*0.6</f>
        <v>6000</v>
      </c>
      <c r="K747" s="41">
        <f>C747*0.75</f>
        <v>7500</v>
      </c>
      <c r="L747" s="49">
        <f t="shared" ref="L747" si="2173">(J747+I747+K747)/C747</f>
        <v>1.6500000000000044</v>
      </c>
      <c r="M747" s="49">
        <f t="shared" ref="M747" si="2174">L747*C747</f>
        <v>16500.000000000044</v>
      </c>
    </row>
    <row r="748" spans="1:13" s="42" customFormat="1" x14ac:dyDescent="0.25">
      <c r="A748" s="5">
        <v>43831</v>
      </c>
      <c r="B748" s="37" t="s">
        <v>128</v>
      </c>
      <c r="C748" s="37">
        <v>4000</v>
      </c>
      <c r="D748" s="37" t="s">
        <v>17</v>
      </c>
      <c r="E748" s="74">
        <v>192</v>
      </c>
      <c r="F748" s="74">
        <v>192.5</v>
      </c>
      <c r="G748" s="41">
        <v>193.8</v>
      </c>
      <c r="H748" s="74">
        <v>194.9</v>
      </c>
      <c r="I748" s="49">
        <f t="shared" ref="I748" si="2175">(IF(D748="SELL",E748-F748,IF(D748="BUY",F748-E748)))*C748</f>
        <v>2000</v>
      </c>
      <c r="J748" s="41">
        <f>C748*1.3</f>
        <v>5200</v>
      </c>
      <c r="K748" s="41">
        <f>C748*1.1</f>
        <v>4400</v>
      </c>
      <c r="L748" s="49">
        <f t="shared" ref="L748" si="2176">(J748+I748+K748)/C748</f>
        <v>2.9</v>
      </c>
      <c r="M748" s="49">
        <f t="shared" ref="M748" si="2177">L748*C748</f>
        <v>11600</v>
      </c>
    </row>
    <row r="749" spans="1:13" s="42" customFormat="1" x14ac:dyDescent="0.25">
      <c r="A749" s="5">
        <v>43831</v>
      </c>
      <c r="B749" s="37" t="s">
        <v>82</v>
      </c>
      <c r="C749" s="37">
        <v>800</v>
      </c>
      <c r="D749" s="37" t="s">
        <v>17</v>
      </c>
      <c r="E749" s="74">
        <v>809</v>
      </c>
      <c r="F749" s="74">
        <v>811.75</v>
      </c>
      <c r="G749" s="41">
        <v>0</v>
      </c>
      <c r="H749" s="74">
        <v>0</v>
      </c>
      <c r="I749" s="49">
        <f t="shared" ref="I749" si="2178">(IF(D749="SELL",E749-F749,IF(D749="BUY",F749-E749)))*C749</f>
        <v>2200</v>
      </c>
      <c r="J749" s="41">
        <v>0</v>
      </c>
      <c r="K749" s="41">
        <v>0</v>
      </c>
      <c r="L749" s="49">
        <f t="shared" ref="L749" si="2179">(J749+I749+K749)/C749</f>
        <v>2.75</v>
      </c>
      <c r="M749" s="49">
        <f t="shared" ref="M749" si="2180">L749*C749</f>
        <v>2200</v>
      </c>
    </row>
    <row r="750" spans="1:13" s="42" customFormat="1" x14ac:dyDescent="0.25">
      <c r="A750" s="5">
        <v>43830</v>
      </c>
      <c r="B750" s="37" t="s">
        <v>93</v>
      </c>
      <c r="C750" s="37">
        <v>6000</v>
      </c>
      <c r="D750" s="37" t="s">
        <v>17</v>
      </c>
      <c r="E750" s="74">
        <v>144</v>
      </c>
      <c r="F750" s="74">
        <v>144.5</v>
      </c>
      <c r="G750" s="41">
        <v>145.30000000000001</v>
      </c>
      <c r="H750" s="74">
        <v>0</v>
      </c>
      <c r="I750" s="49">
        <f t="shared" ref="I750" si="2181">(IF(D750="SELL",E750-F750,IF(D750="BUY",F750-E750)))*C750</f>
        <v>3000</v>
      </c>
      <c r="J750" s="41">
        <f>C750*0.8</f>
        <v>4800</v>
      </c>
      <c r="K750" s="41">
        <v>0</v>
      </c>
      <c r="L750" s="49">
        <f t="shared" ref="L750" si="2182">(J750+I750+K750)/C750</f>
        <v>1.3</v>
      </c>
      <c r="M750" s="49">
        <f t="shared" ref="M750" si="2183">L750*C750</f>
        <v>7800</v>
      </c>
    </row>
    <row r="751" spans="1:13" s="42" customFormat="1" x14ac:dyDescent="0.25">
      <c r="A751" s="5">
        <v>43830</v>
      </c>
      <c r="B751" s="37" t="s">
        <v>163</v>
      </c>
      <c r="C751" s="37">
        <v>9000</v>
      </c>
      <c r="D751" s="37" t="s">
        <v>17</v>
      </c>
      <c r="E751" s="74">
        <v>56.2</v>
      </c>
      <c r="F751" s="74">
        <v>56.5</v>
      </c>
      <c r="G751" s="41">
        <v>0</v>
      </c>
      <c r="H751" s="74">
        <v>0</v>
      </c>
      <c r="I751" s="49">
        <f t="shared" ref="I751" si="2184">(IF(D751="SELL",E751-F751,IF(D751="BUY",F751-E751)))*C751</f>
        <v>2699.9999999999745</v>
      </c>
      <c r="J751" s="41">
        <v>0</v>
      </c>
      <c r="K751" s="41">
        <v>0</v>
      </c>
      <c r="L751" s="49">
        <f t="shared" ref="L751" si="2185">(J751+I751+K751)/C751</f>
        <v>0.29999999999999716</v>
      </c>
      <c r="M751" s="49">
        <f t="shared" ref="M751" si="2186">L751*C751</f>
        <v>2699.9999999999745</v>
      </c>
    </row>
    <row r="752" spans="1:13" s="42" customFormat="1" x14ac:dyDescent="0.25">
      <c r="A752" s="5">
        <v>43830</v>
      </c>
      <c r="B752" s="37" t="s">
        <v>201</v>
      </c>
      <c r="C752" s="37">
        <v>700</v>
      </c>
      <c r="D752" s="37" t="s">
        <v>17</v>
      </c>
      <c r="E752" s="74">
        <v>1299</v>
      </c>
      <c r="F752" s="74">
        <v>1290</v>
      </c>
      <c r="G752" s="41">
        <v>0</v>
      </c>
      <c r="H752" s="74">
        <v>0</v>
      </c>
      <c r="I752" s="49">
        <f t="shared" ref="I752" si="2187">(IF(D752="SELL",E752-F752,IF(D752="BUY",F752-E752)))*C752</f>
        <v>-6300</v>
      </c>
      <c r="J752" s="41">
        <v>0</v>
      </c>
      <c r="K752" s="41">
        <v>0</v>
      </c>
      <c r="L752" s="49">
        <f t="shared" ref="L752" si="2188">(J752+I752+K752)/C752</f>
        <v>-9</v>
      </c>
      <c r="M752" s="49">
        <f t="shared" ref="M752" si="2189">L752*C752</f>
        <v>-6300</v>
      </c>
    </row>
    <row r="753" spans="1:13" s="42" customFormat="1" x14ac:dyDescent="0.25">
      <c r="A753" s="5">
        <v>43830</v>
      </c>
      <c r="B753" s="37" t="s">
        <v>80</v>
      </c>
      <c r="C753" s="37">
        <v>750</v>
      </c>
      <c r="D753" s="37" t="s">
        <v>17</v>
      </c>
      <c r="E753" s="74">
        <v>1205</v>
      </c>
      <c r="F753" s="74">
        <v>1198</v>
      </c>
      <c r="G753" s="41">
        <v>0</v>
      </c>
      <c r="H753" s="74">
        <v>0</v>
      </c>
      <c r="I753" s="49">
        <f t="shared" ref="I753" si="2190">(IF(D753="SELL",E753-F753,IF(D753="BUY",F753-E753)))*C753</f>
        <v>-5250</v>
      </c>
      <c r="J753" s="41">
        <v>0</v>
      </c>
      <c r="K753" s="41">
        <v>0</v>
      </c>
      <c r="L753" s="49">
        <f t="shared" ref="L753" si="2191">(J753+I753+K753)/C753</f>
        <v>-7</v>
      </c>
      <c r="M753" s="49">
        <f t="shared" ref="M753" si="2192">L753*C753</f>
        <v>-5250</v>
      </c>
    </row>
    <row r="754" spans="1:13" s="42" customFormat="1" x14ac:dyDescent="0.25">
      <c r="A754" s="5">
        <v>43829</v>
      </c>
      <c r="B754" s="37" t="s">
        <v>64</v>
      </c>
      <c r="C754" s="37">
        <v>1000</v>
      </c>
      <c r="D754" s="37" t="s">
        <v>17</v>
      </c>
      <c r="E754" s="74">
        <v>660.6</v>
      </c>
      <c r="F754" s="74">
        <v>663</v>
      </c>
      <c r="G754" s="41">
        <v>0</v>
      </c>
      <c r="H754" s="74">
        <v>0</v>
      </c>
      <c r="I754" s="49">
        <f t="shared" ref="I754" si="2193">(IF(D754="SELL",E754-F754,IF(D754="BUY",F754-E754)))*C754</f>
        <v>2399.9999999999773</v>
      </c>
      <c r="J754" s="41">
        <v>0</v>
      </c>
      <c r="K754" s="41">
        <v>0</v>
      </c>
      <c r="L754" s="49">
        <f t="shared" ref="L754" si="2194">(J754+I754+K754)/C754</f>
        <v>2.3999999999999773</v>
      </c>
      <c r="M754" s="49">
        <f t="shared" ref="M754" si="2195">L754*C754</f>
        <v>2399.9999999999773</v>
      </c>
    </row>
    <row r="755" spans="1:13" s="42" customFormat="1" x14ac:dyDescent="0.25">
      <c r="A755" s="5">
        <v>43829</v>
      </c>
      <c r="B755" s="37" t="s">
        <v>175</v>
      </c>
      <c r="C755" s="37">
        <v>1000</v>
      </c>
      <c r="D755" s="37" t="s">
        <v>17</v>
      </c>
      <c r="E755" s="74">
        <v>540</v>
      </c>
      <c r="F755" s="74">
        <v>541.75</v>
      </c>
      <c r="G755" s="41">
        <v>0</v>
      </c>
      <c r="H755" s="74">
        <v>0</v>
      </c>
      <c r="I755" s="49">
        <f t="shared" ref="I755" si="2196">(IF(D755="SELL",E755-F755,IF(D755="BUY",F755-E755)))*C755</f>
        <v>1750</v>
      </c>
      <c r="J755" s="41">
        <v>0</v>
      </c>
      <c r="K755" s="41">
        <v>0</v>
      </c>
      <c r="L755" s="49">
        <f t="shared" ref="L755" si="2197">(J755+I755+K755)/C755</f>
        <v>1.75</v>
      </c>
      <c r="M755" s="49">
        <f t="shared" ref="M755" si="2198">L755*C755</f>
        <v>1750</v>
      </c>
    </row>
    <row r="756" spans="1:13" s="42" customFormat="1" x14ac:dyDescent="0.25">
      <c r="A756" s="5">
        <v>43829</v>
      </c>
      <c r="B756" s="37" t="s">
        <v>267</v>
      </c>
      <c r="C756" s="37">
        <v>800</v>
      </c>
      <c r="D756" s="37" t="s">
        <v>17</v>
      </c>
      <c r="E756" s="74">
        <v>992</v>
      </c>
      <c r="F756" s="74">
        <v>987</v>
      </c>
      <c r="G756" s="41">
        <v>0</v>
      </c>
      <c r="H756" s="74">
        <v>0</v>
      </c>
      <c r="I756" s="49">
        <f t="shared" ref="I756" si="2199">(IF(D756="SELL",E756-F756,IF(D756="BUY",F756-E756)))*C756</f>
        <v>-4000</v>
      </c>
      <c r="J756" s="41">
        <v>0</v>
      </c>
      <c r="K756" s="41">
        <v>0</v>
      </c>
      <c r="L756" s="49">
        <f t="shared" ref="L756" si="2200">(J756+I756+K756)/C756</f>
        <v>-5</v>
      </c>
      <c r="M756" s="49">
        <f t="shared" ref="M756" si="2201">L756*C756</f>
        <v>-4000</v>
      </c>
    </row>
    <row r="757" spans="1:13" s="42" customFormat="1" x14ac:dyDescent="0.25">
      <c r="A757" s="5">
        <v>43826</v>
      </c>
      <c r="B757" s="37" t="s">
        <v>156</v>
      </c>
      <c r="C757" s="37">
        <v>700</v>
      </c>
      <c r="D757" s="37" t="s">
        <v>17</v>
      </c>
      <c r="E757" s="74">
        <v>773</v>
      </c>
      <c r="F757" s="74">
        <v>774.5</v>
      </c>
      <c r="G757" s="41">
        <v>0</v>
      </c>
      <c r="H757" s="74">
        <v>0</v>
      </c>
      <c r="I757" s="49">
        <f t="shared" ref="I757" si="2202">(IF(D757="SELL",E757-F757,IF(D757="BUY",F757-E757)))*C757</f>
        <v>1050</v>
      </c>
      <c r="J757" s="41">
        <v>0</v>
      </c>
      <c r="K757" s="41">
        <v>0</v>
      </c>
      <c r="L757" s="49">
        <f t="shared" ref="L757" si="2203">(J757+I757+K757)/C757</f>
        <v>1.5</v>
      </c>
      <c r="M757" s="49">
        <f t="shared" ref="M757" si="2204">L757*C757</f>
        <v>1050</v>
      </c>
    </row>
    <row r="758" spans="1:13" s="42" customFormat="1" x14ac:dyDescent="0.25">
      <c r="A758" s="5">
        <v>43826</v>
      </c>
      <c r="B758" s="37" t="s">
        <v>120</v>
      </c>
      <c r="C758" s="37">
        <v>2600</v>
      </c>
      <c r="D758" s="37" t="s">
        <v>17</v>
      </c>
      <c r="E758" s="74">
        <v>229</v>
      </c>
      <c r="F758" s="74">
        <v>227.4</v>
      </c>
      <c r="G758" s="41">
        <v>0</v>
      </c>
      <c r="H758" s="74">
        <v>0</v>
      </c>
      <c r="I758" s="49">
        <f t="shared" ref="I758" si="2205">(IF(D758="SELL",E758-F758,IF(D758="BUY",F758-E758)))*C758</f>
        <v>-4159.9999999999854</v>
      </c>
      <c r="J758" s="41">
        <v>0</v>
      </c>
      <c r="K758" s="41">
        <v>0</v>
      </c>
      <c r="L758" s="49">
        <f t="shared" ref="L758" si="2206">(J758+I758+K758)/C758</f>
        <v>-1.5999999999999943</v>
      </c>
      <c r="M758" s="49">
        <f t="shared" ref="M758" si="2207">L758*C758</f>
        <v>-4159.9999999999854</v>
      </c>
    </row>
    <row r="759" spans="1:13" s="42" customFormat="1" x14ac:dyDescent="0.25">
      <c r="A759" s="5">
        <v>43825</v>
      </c>
      <c r="B759" s="37" t="s">
        <v>531</v>
      </c>
      <c r="C759" s="37">
        <v>3200</v>
      </c>
      <c r="D759" s="37" t="s">
        <v>17</v>
      </c>
      <c r="E759" s="74">
        <v>162.80000000000001</v>
      </c>
      <c r="F759" s="74">
        <v>163.6</v>
      </c>
      <c r="G759" s="41">
        <v>0</v>
      </c>
      <c r="H759" s="74">
        <v>0</v>
      </c>
      <c r="I759" s="49">
        <f t="shared" ref="I759" si="2208">(IF(D759="SELL",E759-F759,IF(D759="BUY",F759-E759)))*C759</f>
        <v>2559.9999999999454</v>
      </c>
      <c r="J759" s="41">
        <v>0</v>
      </c>
      <c r="K759" s="41">
        <v>0</v>
      </c>
      <c r="L759" s="49">
        <f t="shared" ref="L759" si="2209">(J759+I759+K759)/C759</f>
        <v>0.79999999999998295</v>
      </c>
      <c r="M759" s="49">
        <f t="shared" ref="M759" si="2210">L759*C759</f>
        <v>2559.9999999999454</v>
      </c>
    </row>
    <row r="760" spans="1:13" s="42" customFormat="1" x14ac:dyDescent="0.25">
      <c r="A760" s="5">
        <v>43825</v>
      </c>
      <c r="B760" s="37" t="s">
        <v>574</v>
      </c>
      <c r="C760" s="37">
        <v>10000</v>
      </c>
      <c r="D760" s="37" t="s">
        <v>20</v>
      </c>
      <c r="E760" s="74">
        <v>60</v>
      </c>
      <c r="F760" s="74">
        <v>59.7</v>
      </c>
      <c r="G760" s="41">
        <v>0</v>
      </c>
      <c r="H760" s="74">
        <v>0</v>
      </c>
      <c r="I760" s="49">
        <f t="shared" ref="I760" si="2211">(IF(D760="SELL",E760-F760,IF(D760="BUY",F760-E760)))*C760</f>
        <v>2999.9999999999718</v>
      </c>
      <c r="J760" s="41">
        <v>0</v>
      </c>
      <c r="K760" s="41">
        <v>0</v>
      </c>
      <c r="L760" s="49">
        <f t="shared" ref="L760" si="2212">(J760+I760+K760)/C760</f>
        <v>0.29999999999999716</v>
      </c>
      <c r="M760" s="49">
        <f t="shared" ref="M760" si="2213">L760*C760</f>
        <v>2999.9999999999718</v>
      </c>
    </row>
    <row r="761" spans="1:13" s="42" customFormat="1" x14ac:dyDescent="0.25">
      <c r="A761" s="5">
        <v>43825</v>
      </c>
      <c r="B761" s="37" t="s">
        <v>509</v>
      </c>
      <c r="C761" s="37">
        <v>400</v>
      </c>
      <c r="D761" s="37" t="s">
        <v>20</v>
      </c>
      <c r="E761" s="74">
        <v>1512</v>
      </c>
      <c r="F761" s="74">
        <v>1508.9</v>
      </c>
      <c r="G761" s="41">
        <v>0</v>
      </c>
      <c r="H761" s="74">
        <v>0</v>
      </c>
      <c r="I761" s="49">
        <f t="shared" ref="I761" si="2214">(IF(D761="SELL",E761-F761,IF(D761="BUY",F761-E761)))*C761</f>
        <v>1239.9999999999636</v>
      </c>
      <c r="J761" s="41">
        <v>0</v>
      </c>
      <c r="K761" s="41">
        <v>0</v>
      </c>
      <c r="L761" s="49">
        <f t="shared" ref="L761" si="2215">(J761+I761+K761)/C761</f>
        <v>3.0999999999999091</v>
      </c>
      <c r="M761" s="49">
        <f t="shared" ref="M761" si="2216">L761*C761</f>
        <v>1239.9999999999636</v>
      </c>
    </row>
    <row r="762" spans="1:13" s="42" customFormat="1" x14ac:dyDescent="0.25">
      <c r="A762" s="5">
        <v>43823</v>
      </c>
      <c r="B762" s="37" t="s">
        <v>531</v>
      </c>
      <c r="C762" s="37">
        <v>3200</v>
      </c>
      <c r="D762" s="37" t="s">
        <v>17</v>
      </c>
      <c r="E762" s="74">
        <v>159.4</v>
      </c>
      <c r="F762" s="74">
        <v>160.30000000000001</v>
      </c>
      <c r="G762" s="41">
        <v>162</v>
      </c>
      <c r="H762" s="74">
        <v>0</v>
      </c>
      <c r="I762" s="49">
        <f t="shared" ref="I762" si="2217">(IF(D762="SELL",E762-F762,IF(D762="BUY",F762-E762)))*C762</f>
        <v>2880.0000000000182</v>
      </c>
      <c r="J762" s="41">
        <f>C762*1.7</f>
        <v>5440</v>
      </c>
      <c r="K762" s="41">
        <v>0</v>
      </c>
      <c r="L762" s="49">
        <f t="shared" ref="L762" si="2218">(J762+I762+K762)/C762</f>
        <v>2.6000000000000059</v>
      </c>
      <c r="M762" s="49">
        <f t="shared" ref="M762" si="2219">L762*C762</f>
        <v>8320.0000000000182</v>
      </c>
    </row>
    <row r="763" spans="1:13" s="42" customFormat="1" x14ac:dyDescent="0.25">
      <c r="A763" s="5">
        <v>43823</v>
      </c>
      <c r="B763" s="37" t="s">
        <v>109</v>
      </c>
      <c r="C763" s="37">
        <v>400</v>
      </c>
      <c r="D763" s="37" t="s">
        <v>17</v>
      </c>
      <c r="E763" s="74">
        <v>1712</v>
      </c>
      <c r="F763" s="74">
        <v>1714.5</v>
      </c>
      <c r="G763" s="41">
        <v>0</v>
      </c>
      <c r="H763" s="74">
        <v>0</v>
      </c>
      <c r="I763" s="49">
        <f t="shared" ref="I763" si="2220">(IF(D763="SELL",E763-F763,IF(D763="BUY",F763-E763)))*C763</f>
        <v>1000</v>
      </c>
      <c r="J763" s="41">
        <v>0</v>
      </c>
      <c r="K763" s="41">
        <v>0</v>
      </c>
      <c r="L763" s="49">
        <f t="shared" ref="L763" si="2221">(J763+I763+K763)/C763</f>
        <v>2.5</v>
      </c>
      <c r="M763" s="49">
        <f t="shared" ref="M763" si="2222">L763*C763</f>
        <v>1000</v>
      </c>
    </row>
    <row r="764" spans="1:13" s="42" customFormat="1" x14ac:dyDescent="0.25">
      <c r="A764" s="5">
        <v>43822</v>
      </c>
      <c r="B764" s="37" t="s">
        <v>115</v>
      </c>
      <c r="C764" s="37">
        <v>2500</v>
      </c>
      <c r="D764" s="37" t="s">
        <v>20</v>
      </c>
      <c r="E764" s="74">
        <v>370.5</v>
      </c>
      <c r="F764" s="74">
        <v>369.6</v>
      </c>
      <c r="G764" s="41">
        <v>368</v>
      </c>
      <c r="H764" s="74">
        <v>366</v>
      </c>
      <c r="I764" s="49">
        <f t="shared" ref="I764" si="2223">(IF(D764="SELL",E764-F764,IF(D764="BUY",F764-E764)))*C764</f>
        <v>2249.9999999999432</v>
      </c>
      <c r="J764" s="41">
        <f>C764*1.6</f>
        <v>4000</v>
      </c>
      <c r="K764" s="41">
        <f>C764*2</f>
        <v>5000</v>
      </c>
      <c r="L764" s="49">
        <f t="shared" ref="L764" si="2224">(J764+I764+K764)/C764</f>
        <v>4.4999999999999778</v>
      </c>
      <c r="M764" s="49">
        <f t="shared" ref="M764" si="2225">L764*C764</f>
        <v>11249.999999999944</v>
      </c>
    </row>
    <row r="765" spans="1:13" s="42" customFormat="1" x14ac:dyDescent="0.25">
      <c r="A765" s="5">
        <v>43822</v>
      </c>
      <c r="B765" s="37" t="s">
        <v>580</v>
      </c>
      <c r="C765" s="37">
        <v>1200</v>
      </c>
      <c r="D765" s="37" t="s">
        <v>17</v>
      </c>
      <c r="E765" s="74">
        <v>499</v>
      </c>
      <c r="F765" s="74">
        <v>501</v>
      </c>
      <c r="G765" s="41">
        <v>504.6</v>
      </c>
      <c r="H765" s="74">
        <v>0</v>
      </c>
      <c r="I765" s="49">
        <f t="shared" ref="I765" si="2226">(IF(D765="SELL",E765-F765,IF(D765="BUY",F765-E765)))*C765</f>
        <v>2400</v>
      </c>
      <c r="J765" s="41">
        <f>C765*3.6</f>
        <v>4320</v>
      </c>
      <c r="K765" s="41">
        <v>0</v>
      </c>
      <c r="L765" s="49">
        <f t="shared" ref="L765" si="2227">(J765+I765+K765)/C765</f>
        <v>5.6</v>
      </c>
      <c r="M765" s="49">
        <f t="shared" ref="M765" si="2228">L765*C765</f>
        <v>6720</v>
      </c>
    </row>
    <row r="766" spans="1:13" s="42" customFormat="1" x14ac:dyDescent="0.25">
      <c r="A766" s="5">
        <v>43822</v>
      </c>
      <c r="B766" s="37" t="s">
        <v>550</v>
      </c>
      <c r="C766" s="37">
        <v>1600</v>
      </c>
      <c r="D766" s="37" t="s">
        <v>17</v>
      </c>
      <c r="E766" s="74">
        <v>342.5</v>
      </c>
      <c r="F766" s="74">
        <v>339</v>
      </c>
      <c r="G766" s="41">
        <v>0</v>
      </c>
      <c r="H766" s="74">
        <v>0</v>
      </c>
      <c r="I766" s="49">
        <f t="shared" ref="I766" si="2229">(IF(D766="SELL",E766-F766,IF(D766="BUY",F766-E766)))*C766</f>
        <v>-5600</v>
      </c>
      <c r="J766" s="41">
        <v>0</v>
      </c>
      <c r="K766" s="41">
        <v>0</v>
      </c>
      <c r="L766" s="49">
        <f t="shared" ref="L766" si="2230">(J766+I766+K766)/C766</f>
        <v>-3.5</v>
      </c>
      <c r="M766" s="49">
        <f t="shared" ref="M766" si="2231">L766*C766</f>
        <v>-5600</v>
      </c>
    </row>
    <row r="767" spans="1:13" s="42" customFormat="1" x14ac:dyDescent="0.25">
      <c r="A767" s="5">
        <v>43819</v>
      </c>
      <c r="B767" s="37" t="s">
        <v>115</v>
      </c>
      <c r="C767" s="37">
        <v>2500</v>
      </c>
      <c r="D767" s="37" t="s">
        <v>17</v>
      </c>
      <c r="E767" s="74">
        <v>375.5</v>
      </c>
      <c r="F767" s="74">
        <v>376.5</v>
      </c>
      <c r="G767" s="41">
        <v>0</v>
      </c>
      <c r="H767" s="74">
        <v>0</v>
      </c>
      <c r="I767" s="49">
        <f t="shared" ref="I767" si="2232">(IF(D767="SELL",E767-F767,IF(D767="BUY",F767-E767)))*C767</f>
        <v>2500</v>
      </c>
      <c r="J767" s="41">
        <v>0</v>
      </c>
      <c r="K767" s="41">
        <v>0</v>
      </c>
      <c r="L767" s="49">
        <f t="shared" ref="L767" si="2233">(J767+I767+K767)/C767</f>
        <v>1</v>
      </c>
      <c r="M767" s="49">
        <f t="shared" ref="M767" si="2234">L767*C767</f>
        <v>2500</v>
      </c>
    </row>
    <row r="768" spans="1:13" s="42" customFormat="1" x14ac:dyDescent="0.25">
      <c r="A768" s="5">
        <v>43819</v>
      </c>
      <c r="B768" s="37" t="s">
        <v>123</v>
      </c>
      <c r="C768" s="37">
        <v>2750</v>
      </c>
      <c r="D768" s="37" t="s">
        <v>17</v>
      </c>
      <c r="E768" s="74">
        <v>433</v>
      </c>
      <c r="F768" s="74">
        <v>434.8</v>
      </c>
      <c r="G768" s="41">
        <v>0</v>
      </c>
      <c r="H768" s="74">
        <v>0</v>
      </c>
      <c r="I768" s="49">
        <f t="shared" ref="I768" si="2235">(IF(D768="SELL",E768-F768,IF(D768="BUY",F768-E768)))*C768</f>
        <v>4950.0000000000309</v>
      </c>
      <c r="J768" s="41">
        <v>0</v>
      </c>
      <c r="K768" s="41">
        <v>0</v>
      </c>
      <c r="L768" s="49">
        <f t="shared" ref="L768" si="2236">(J768+I768+K768)/C768</f>
        <v>1.8000000000000111</v>
      </c>
      <c r="M768" s="49">
        <f t="shared" ref="M768" si="2237">L768*C768</f>
        <v>4950.0000000000309</v>
      </c>
    </row>
    <row r="769" spans="1:13" s="42" customFormat="1" x14ac:dyDescent="0.25">
      <c r="A769" s="5">
        <v>43819</v>
      </c>
      <c r="B769" s="37" t="s">
        <v>107</v>
      </c>
      <c r="C769" s="37">
        <v>1000</v>
      </c>
      <c r="D769" s="37" t="s">
        <v>17</v>
      </c>
      <c r="E769" s="74">
        <v>449</v>
      </c>
      <c r="F769" s="74">
        <v>452</v>
      </c>
      <c r="G769" s="41">
        <v>0</v>
      </c>
      <c r="H769" s="74">
        <v>0</v>
      </c>
      <c r="I769" s="49">
        <f t="shared" ref="I769" si="2238">(IF(D769="SELL",E769-F769,IF(D769="BUY",F769-E769)))*C769</f>
        <v>3000</v>
      </c>
      <c r="J769" s="41">
        <v>0</v>
      </c>
      <c r="K769" s="41">
        <v>0</v>
      </c>
      <c r="L769" s="49">
        <f t="shared" ref="L769" si="2239">(J769+I769+K769)/C769</f>
        <v>3</v>
      </c>
      <c r="M769" s="49">
        <f t="shared" ref="M769" si="2240">L769*C769</f>
        <v>3000</v>
      </c>
    </row>
    <row r="770" spans="1:13" s="42" customFormat="1" x14ac:dyDescent="0.25">
      <c r="A770" s="5">
        <v>43818</v>
      </c>
      <c r="B770" s="37" t="s">
        <v>38</v>
      </c>
      <c r="C770" s="37">
        <v>6000</v>
      </c>
      <c r="D770" s="37" t="s">
        <v>17</v>
      </c>
      <c r="E770" s="74">
        <v>123.5</v>
      </c>
      <c r="F770" s="74">
        <v>123.9</v>
      </c>
      <c r="G770" s="41">
        <v>0</v>
      </c>
      <c r="H770" s="74">
        <v>0</v>
      </c>
      <c r="I770" s="49">
        <f t="shared" ref="I770" si="2241">(IF(D770="SELL",E770-F770,IF(D770="BUY",F770-E770)))*C770</f>
        <v>2400.0000000000341</v>
      </c>
      <c r="J770" s="41">
        <v>0</v>
      </c>
      <c r="K770" s="41">
        <v>0</v>
      </c>
      <c r="L770" s="49">
        <f t="shared" ref="L770" si="2242">(J770+I770+K770)/C770</f>
        <v>0.40000000000000568</v>
      </c>
      <c r="M770" s="49">
        <f t="shared" ref="M770" si="2243">L770*C770</f>
        <v>2400.0000000000341</v>
      </c>
    </row>
    <row r="771" spans="1:13" s="42" customFormat="1" x14ac:dyDescent="0.25">
      <c r="A771" s="5">
        <v>43818</v>
      </c>
      <c r="B771" s="37" t="s">
        <v>118</v>
      </c>
      <c r="C771" s="37">
        <v>1000</v>
      </c>
      <c r="D771" s="37" t="s">
        <v>17</v>
      </c>
      <c r="E771" s="74">
        <v>470</v>
      </c>
      <c r="F771" s="74">
        <v>468.75</v>
      </c>
      <c r="G771" s="41">
        <v>0</v>
      </c>
      <c r="H771" s="74">
        <v>0</v>
      </c>
      <c r="I771" s="49">
        <f t="shared" ref="I771:I772" si="2244">(IF(D771="SELL",E771-F771,IF(D771="BUY",F771-E771)))*C771</f>
        <v>-1250</v>
      </c>
      <c r="J771" s="41">
        <v>0</v>
      </c>
      <c r="K771" s="41">
        <v>0</v>
      </c>
      <c r="L771" s="49">
        <f t="shared" ref="L771:L772" si="2245">(J771+I771+K771)/C771</f>
        <v>-1.25</v>
      </c>
      <c r="M771" s="49">
        <f t="shared" ref="M771:M772" si="2246">L771*C771</f>
        <v>-1250</v>
      </c>
    </row>
    <row r="772" spans="1:13" s="42" customFormat="1" x14ac:dyDescent="0.25">
      <c r="A772" s="5">
        <v>43818</v>
      </c>
      <c r="B772" s="37" t="s">
        <v>163</v>
      </c>
      <c r="C772" s="37">
        <v>8000</v>
      </c>
      <c r="D772" s="37" t="s">
        <v>17</v>
      </c>
      <c r="E772" s="74">
        <v>55.2</v>
      </c>
      <c r="F772" s="74">
        <v>54.6</v>
      </c>
      <c r="G772" s="41">
        <v>0</v>
      </c>
      <c r="H772" s="74">
        <v>0</v>
      </c>
      <c r="I772" s="49">
        <f t="shared" si="2244"/>
        <v>-4800.0000000000109</v>
      </c>
      <c r="J772" s="41">
        <v>0</v>
      </c>
      <c r="K772" s="41">
        <v>0</v>
      </c>
      <c r="L772" s="49">
        <f t="shared" si="2245"/>
        <v>-0.60000000000000131</v>
      </c>
      <c r="M772" s="49">
        <f t="shared" si="2246"/>
        <v>-4800.0000000000109</v>
      </c>
    </row>
    <row r="773" spans="1:13" s="42" customFormat="1" x14ac:dyDescent="0.25">
      <c r="A773" s="5">
        <v>43817</v>
      </c>
      <c r="B773" s="37" t="s">
        <v>44</v>
      </c>
      <c r="C773" s="37">
        <v>3500</v>
      </c>
      <c r="D773" s="37" t="s">
        <v>17</v>
      </c>
      <c r="E773" s="74">
        <v>115</v>
      </c>
      <c r="F773" s="74">
        <v>115.8</v>
      </c>
      <c r="G773" s="41">
        <v>0</v>
      </c>
      <c r="H773" s="74">
        <v>0</v>
      </c>
      <c r="I773" s="49">
        <f t="shared" ref="I773" si="2247">(IF(D773="SELL",E773-F773,IF(D773="BUY",F773-E773)))*C773</f>
        <v>2799.99999999999</v>
      </c>
      <c r="J773" s="41">
        <v>0</v>
      </c>
      <c r="K773" s="41">
        <v>0</v>
      </c>
      <c r="L773" s="49">
        <f t="shared" ref="L773" si="2248">(J773+I773+K773)/C773</f>
        <v>0.79999999999999716</v>
      </c>
      <c r="M773" s="49">
        <f t="shared" ref="M773" si="2249">L773*C773</f>
        <v>2799.99999999999</v>
      </c>
    </row>
    <row r="774" spans="1:13" s="42" customFormat="1" x14ac:dyDescent="0.25">
      <c r="A774" s="5">
        <v>43817</v>
      </c>
      <c r="B774" s="37" t="s">
        <v>550</v>
      </c>
      <c r="C774" s="37">
        <v>1600</v>
      </c>
      <c r="D774" s="37" t="s">
        <v>17</v>
      </c>
      <c r="E774" s="74">
        <v>335</v>
      </c>
      <c r="F774" s="74">
        <v>336.5</v>
      </c>
      <c r="G774" s="41">
        <v>0</v>
      </c>
      <c r="H774" s="74">
        <v>0</v>
      </c>
      <c r="I774" s="49">
        <f t="shared" ref="I774" si="2250">(IF(D774="SELL",E774-F774,IF(D774="BUY",F774-E774)))*C774</f>
        <v>2400</v>
      </c>
      <c r="J774" s="41">
        <v>0</v>
      </c>
      <c r="K774" s="41">
        <v>0</v>
      </c>
      <c r="L774" s="49">
        <f t="shared" ref="L774" si="2251">(J774+I774+K774)/C774</f>
        <v>1.5</v>
      </c>
      <c r="M774" s="49">
        <f t="shared" ref="M774" si="2252">L774*C774</f>
        <v>2400</v>
      </c>
    </row>
    <row r="775" spans="1:13" s="42" customFormat="1" x14ac:dyDescent="0.25">
      <c r="A775" s="5">
        <v>43817</v>
      </c>
      <c r="B775" s="37" t="s">
        <v>75</v>
      </c>
      <c r="C775" s="37">
        <v>1200</v>
      </c>
      <c r="D775" s="37" t="s">
        <v>17</v>
      </c>
      <c r="E775" s="74">
        <v>793</v>
      </c>
      <c r="F775" s="74">
        <v>795</v>
      </c>
      <c r="G775" s="41">
        <v>0</v>
      </c>
      <c r="H775" s="74">
        <v>0</v>
      </c>
      <c r="I775" s="49">
        <f t="shared" ref="I775" si="2253">(IF(D775="SELL",E775-F775,IF(D775="BUY",F775-E775)))*C775</f>
        <v>2400</v>
      </c>
      <c r="J775" s="41">
        <v>0</v>
      </c>
      <c r="K775" s="41">
        <v>0</v>
      </c>
      <c r="L775" s="49">
        <f t="shared" ref="L775" si="2254">(J775+I775+K775)/C775</f>
        <v>2</v>
      </c>
      <c r="M775" s="49">
        <f t="shared" ref="M775" si="2255">L775*C775</f>
        <v>2400</v>
      </c>
    </row>
    <row r="776" spans="1:13" s="42" customFormat="1" x14ac:dyDescent="0.25">
      <c r="A776" s="5">
        <v>43816</v>
      </c>
      <c r="B776" s="37" t="s">
        <v>44</v>
      </c>
      <c r="C776" s="37">
        <v>3500</v>
      </c>
      <c r="D776" s="37" t="s">
        <v>17</v>
      </c>
      <c r="E776" s="74">
        <v>209.5</v>
      </c>
      <c r="F776" s="74">
        <v>210.2</v>
      </c>
      <c r="G776" s="41">
        <v>212</v>
      </c>
      <c r="H776" s="74">
        <v>215</v>
      </c>
      <c r="I776" s="49">
        <f t="shared" ref="I776" si="2256">(IF(D776="SELL",E776-F776,IF(D776="BUY",F776-E776)))*C776</f>
        <v>2449.99999999996</v>
      </c>
      <c r="J776" s="41">
        <f>C776*1.8</f>
        <v>6300</v>
      </c>
      <c r="K776" s="41">
        <f>C776*3</f>
        <v>10500</v>
      </c>
      <c r="L776" s="49">
        <f t="shared" ref="L776" si="2257">(J776+I776+K776)/C776</f>
        <v>5.4999999999999885</v>
      </c>
      <c r="M776" s="49">
        <f t="shared" ref="M776" si="2258">L776*C776</f>
        <v>19249.99999999996</v>
      </c>
    </row>
    <row r="777" spans="1:13" s="42" customFormat="1" x14ac:dyDescent="0.25">
      <c r="A777" s="5">
        <v>43816</v>
      </c>
      <c r="B777" s="37" t="s">
        <v>38</v>
      </c>
      <c r="C777" s="37">
        <v>6000</v>
      </c>
      <c r="D777" s="37" t="s">
        <v>17</v>
      </c>
      <c r="E777" s="74">
        <v>116.7</v>
      </c>
      <c r="F777" s="74">
        <v>117.2</v>
      </c>
      <c r="G777" s="41">
        <v>118</v>
      </c>
      <c r="H777" s="74">
        <v>0</v>
      </c>
      <c r="I777" s="49">
        <f t="shared" ref="I777" si="2259">(IF(D777="SELL",E777-F777,IF(D777="BUY",F777-E777)))*C777</f>
        <v>3000</v>
      </c>
      <c r="J777" s="41">
        <f>C777*0.8</f>
        <v>4800</v>
      </c>
      <c r="K777" s="41">
        <v>0</v>
      </c>
      <c r="L777" s="49">
        <f t="shared" ref="L777" si="2260">(J777+I777+K777)/C777</f>
        <v>1.3</v>
      </c>
      <c r="M777" s="49">
        <f t="shared" ref="M777" si="2261">L777*C777</f>
        <v>7800</v>
      </c>
    </row>
    <row r="778" spans="1:13" s="42" customFormat="1" x14ac:dyDescent="0.25">
      <c r="A778" s="5">
        <v>43816</v>
      </c>
      <c r="B778" s="37" t="s">
        <v>93</v>
      </c>
      <c r="C778" s="37">
        <v>6000</v>
      </c>
      <c r="D778" s="37" t="s">
        <v>17</v>
      </c>
      <c r="E778" s="74">
        <v>137.4</v>
      </c>
      <c r="F778" s="74">
        <v>137.80000000000001</v>
      </c>
      <c r="G778" s="41">
        <v>138.6</v>
      </c>
      <c r="H778" s="74">
        <v>0</v>
      </c>
      <c r="I778" s="49">
        <f t="shared" ref="I778" si="2262">(IF(D778="SELL",E778-F778,IF(D778="BUY",F778-E778)))*C778</f>
        <v>2400.0000000000341</v>
      </c>
      <c r="J778" s="41">
        <f>C778*0.8</f>
        <v>4800</v>
      </c>
      <c r="K778" s="41">
        <v>0</v>
      </c>
      <c r="L778" s="49">
        <f t="shared" ref="L778" si="2263">(J778+I778+K778)/C778</f>
        <v>1.2000000000000057</v>
      </c>
      <c r="M778" s="49">
        <f t="shared" ref="M778" si="2264">L778*C778</f>
        <v>7200.0000000000346</v>
      </c>
    </row>
    <row r="779" spans="1:13" s="42" customFormat="1" x14ac:dyDescent="0.25">
      <c r="A779" s="5">
        <v>43815</v>
      </c>
      <c r="B779" s="37" t="s">
        <v>541</v>
      </c>
      <c r="C779" s="37">
        <v>1500</v>
      </c>
      <c r="D779" s="37" t="s">
        <v>17</v>
      </c>
      <c r="E779" s="74">
        <v>720.5</v>
      </c>
      <c r="F779" s="74">
        <v>722</v>
      </c>
      <c r="G779" s="41">
        <v>0</v>
      </c>
      <c r="H779" s="74">
        <v>0</v>
      </c>
      <c r="I779" s="49">
        <f t="shared" ref="I779" si="2265">(IF(D779="SELL",E779-F779,IF(D779="BUY",F779-E779)))*C779</f>
        <v>2250</v>
      </c>
      <c r="J779" s="41">
        <v>0</v>
      </c>
      <c r="K779" s="41">
        <v>0</v>
      </c>
      <c r="L779" s="49">
        <f t="shared" ref="L779" si="2266">(J779+I779+K779)/C779</f>
        <v>1.5</v>
      </c>
      <c r="M779" s="49">
        <f t="shared" ref="M779" si="2267">L779*C779</f>
        <v>2250</v>
      </c>
    </row>
    <row r="780" spans="1:13" s="42" customFormat="1" x14ac:dyDescent="0.25">
      <c r="A780" s="5">
        <v>43812</v>
      </c>
      <c r="B780" s="37" t="s">
        <v>80</v>
      </c>
      <c r="C780" s="37">
        <v>750</v>
      </c>
      <c r="D780" s="37" t="s">
        <v>17</v>
      </c>
      <c r="E780" s="74">
        <v>1203</v>
      </c>
      <c r="F780" s="74">
        <v>1206</v>
      </c>
      <c r="G780" s="41">
        <v>3320</v>
      </c>
      <c r="H780" s="74">
        <v>0</v>
      </c>
      <c r="I780" s="49">
        <f t="shared" ref="I780" si="2268">(IF(D780="SELL",E780-F780,IF(D780="BUY",F780-E780)))*C780</f>
        <v>2250</v>
      </c>
      <c r="J780" s="41">
        <f>C780*17</f>
        <v>12750</v>
      </c>
      <c r="K780" s="41">
        <v>0</v>
      </c>
      <c r="L780" s="49">
        <f t="shared" ref="L780" si="2269">(J780+I780+K780)/C780</f>
        <v>20</v>
      </c>
      <c r="M780" s="49">
        <f t="shared" ref="M780" si="2270">L780*C780</f>
        <v>15000</v>
      </c>
    </row>
    <row r="781" spans="1:13" s="42" customFormat="1" x14ac:dyDescent="0.25">
      <c r="A781" s="5">
        <v>43811</v>
      </c>
      <c r="B781" s="37" t="s">
        <v>103</v>
      </c>
      <c r="C781" s="37">
        <v>250</v>
      </c>
      <c r="D781" s="37" t="s">
        <v>17</v>
      </c>
      <c r="E781" s="74">
        <v>3293</v>
      </c>
      <c r="F781" s="74">
        <v>3303</v>
      </c>
      <c r="G781" s="41">
        <v>3320</v>
      </c>
      <c r="H781" s="74">
        <v>0</v>
      </c>
      <c r="I781" s="49">
        <f t="shared" ref="I781" si="2271">(IF(D781="SELL",E781-F781,IF(D781="BUY",F781-E781)))*C781</f>
        <v>2500</v>
      </c>
      <c r="J781" s="41">
        <f>C781*17</f>
        <v>4250</v>
      </c>
      <c r="K781" s="41">
        <v>0</v>
      </c>
      <c r="L781" s="49">
        <f t="shared" ref="L781" si="2272">(J781+I781+K781)/C781</f>
        <v>27</v>
      </c>
      <c r="M781" s="49">
        <f t="shared" ref="M781" si="2273">L781*C781</f>
        <v>6750</v>
      </c>
    </row>
    <row r="782" spans="1:13" s="42" customFormat="1" x14ac:dyDescent="0.25">
      <c r="A782" s="5">
        <v>43811</v>
      </c>
      <c r="B782" s="37" t="s">
        <v>540</v>
      </c>
      <c r="C782" s="37">
        <v>6200</v>
      </c>
      <c r="D782" s="37" t="s">
        <v>17</v>
      </c>
      <c r="E782" s="74">
        <v>115.2</v>
      </c>
      <c r="F782" s="74">
        <v>115.6</v>
      </c>
      <c r="G782" s="41">
        <v>116.35</v>
      </c>
      <c r="H782" s="74">
        <v>0</v>
      </c>
      <c r="I782" s="49">
        <f t="shared" ref="I782" si="2274">(IF(D782="SELL",E782-F782,IF(D782="BUY",F782-E782)))*C782</f>
        <v>2479.9999999999472</v>
      </c>
      <c r="J782" s="41">
        <f>C782*0.75</f>
        <v>4650</v>
      </c>
      <c r="K782" s="41">
        <v>0</v>
      </c>
      <c r="L782" s="49">
        <f t="shared" ref="L782" si="2275">(J782+I782+K782)/C782</f>
        <v>1.1499999999999915</v>
      </c>
      <c r="M782" s="49">
        <f t="shared" ref="M782" si="2276">L782*C782</f>
        <v>7129.9999999999472</v>
      </c>
    </row>
    <row r="783" spans="1:13" s="42" customFormat="1" x14ac:dyDescent="0.25">
      <c r="A783" s="5">
        <v>43811</v>
      </c>
      <c r="B783" s="37" t="s">
        <v>92</v>
      </c>
      <c r="C783" s="37">
        <v>600</v>
      </c>
      <c r="D783" s="37" t="s">
        <v>17</v>
      </c>
      <c r="E783" s="74">
        <v>498</v>
      </c>
      <c r="F783" s="74">
        <v>502</v>
      </c>
      <c r="G783" s="41">
        <v>451.4</v>
      </c>
      <c r="H783" s="74">
        <v>0</v>
      </c>
      <c r="I783" s="49">
        <f t="shared" ref="I783" si="2277">(IF(D783="SELL",E783-F783,IF(D783="BUY",F783-E783)))*C783</f>
        <v>2400</v>
      </c>
      <c r="J783" s="41">
        <f>C783*1.95</f>
        <v>1170</v>
      </c>
      <c r="K783" s="41">
        <v>0</v>
      </c>
      <c r="L783" s="49">
        <f t="shared" ref="L783" si="2278">(J783+I783+K783)/C783</f>
        <v>5.95</v>
      </c>
      <c r="M783" s="49">
        <f t="shared" ref="M783" si="2279">L783*C783</f>
        <v>3570</v>
      </c>
    </row>
    <row r="784" spans="1:13" s="42" customFormat="1" x14ac:dyDescent="0.25">
      <c r="A784" s="5">
        <v>43810</v>
      </c>
      <c r="B784" s="37" t="s">
        <v>157</v>
      </c>
      <c r="C784" s="37">
        <v>1000</v>
      </c>
      <c r="D784" s="37" t="s">
        <v>17</v>
      </c>
      <c r="E784" s="74">
        <v>446.5</v>
      </c>
      <c r="F784" s="74">
        <v>449.45</v>
      </c>
      <c r="G784" s="41">
        <v>451.4</v>
      </c>
      <c r="H784" s="74">
        <v>0</v>
      </c>
      <c r="I784" s="49">
        <f t="shared" ref="I784" si="2280">(IF(D784="SELL",E784-F784,IF(D784="BUY",F784-E784)))*C784</f>
        <v>2949.9999999999886</v>
      </c>
      <c r="J784" s="41">
        <f>C784*1.95</f>
        <v>1950</v>
      </c>
      <c r="K784" s="41">
        <v>0</v>
      </c>
      <c r="L784" s="49">
        <f t="shared" ref="L784" si="2281">(J784+I784+K784)/C784</f>
        <v>4.8999999999999888</v>
      </c>
      <c r="M784" s="49">
        <f t="shared" ref="M784" si="2282">L784*C784</f>
        <v>4899.9999999999891</v>
      </c>
    </row>
    <row r="785" spans="1:13" s="42" customFormat="1" x14ac:dyDescent="0.25">
      <c r="A785" s="5">
        <v>43810</v>
      </c>
      <c r="B785" s="37" t="s">
        <v>546</v>
      </c>
      <c r="C785" s="37">
        <v>200</v>
      </c>
      <c r="D785" s="37" t="s">
        <v>20</v>
      </c>
      <c r="E785" s="74">
        <v>2280</v>
      </c>
      <c r="F785" s="74">
        <v>2267.5</v>
      </c>
      <c r="G785" s="41">
        <v>0</v>
      </c>
      <c r="H785" s="74">
        <v>0</v>
      </c>
      <c r="I785" s="49">
        <f t="shared" ref="I785" si="2283">(IF(D785="SELL",E785-F785,IF(D785="BUY",F785-E785)))*C785</f>
        <v>2500</v>
      </c>
      <c r="J785" s="41">
        <v>0</v>
      </c>
      <c r="K785" s="41">
        <v>0</v>
      </c>
      <c r="L785" s="49">
        <f t="shared" ref="L785" si="2284">(J785+I785+K785)/C785</f>
        <v>12.5</v>
      </c>
      <c r="M785" s="49">
        <f t="shared" ref="M785" si="2285">L785*C785</f>
        <v>2500</v>
      </c>
    </row>
    <row r="786" spans="1:13" s="42" customFormat="1" x14ac:dyDescent="0.25">
      <c r="A786" s="5">
        <v>43810</v>
      </c>
      <c r="B786" s="37" t="s">
        <v>579</v>
      </c>
      <c r="C786" s="37">
        <v>250</v>
      </c>
      <c r="D786" s="37" t="s">
        <v>17</v>
      </c>
      <c r="E786" s="74">
        <v>3252</v>
      </c>
      <c r="F786" s="74">
        <v>3262</v>
      </c>
      <c r="G786" s="41">
        <v>3272.9</v>
      </c>
      <c r="H786" s="74">
        <v>0</v>
      </c>
      <c r="I786" s="49">
        <f t="shared" ref="I786" si="2286">(IF(D786="SELL",E786-F786,IF(D786="BUY",F786-E786)))*C786</f>
        <v>2500</v>
      </c>
      <c r="J786" s="41">
        <f>C786*11</f>
        <v>2750</v>
      </c>
      <c r="K786" s="41">
        <v>0</v>
      </c>
      <c r="L786" s="49">
        <f t="shared" ref="L786" si="2287">(J786+I786+K786)/C786</f>
        <v>21</v>
      </c>
      <c r="M786" s="49">
        <f t="shared" ref="M786" si="2288">L786*C786</f>
        <v>5250</v>
      </c>
    </row>
    <row r="787" spans="1:13" s="42" customFormat="1" x14ac:dyDescent="0.25">
      <c r="A787" s="5">
        <v>43809</v>
      </c>
      <c r="B787" s="37" t="s">
        <v>107</v>
      </c>
      <c r="C787" s="37">
        <v>1000</v>
      </c>
      <c r="D787" s="37" t="s">
        <v>20</v>
      </c>
      <c r="E787" s="74">
        <v>468.5</v>
      </c>
      <c r="F787" s="74">
        <v>466.2</v>
      </c>
      <c r="G787" s="41">
        <v>461.6</v>
      </c>
      <c r="H787" s="74">
        <v>0</v>
      </c>
      <c r="I787" s="49">
        <f t="shared" ref="I787" si="2289">(IF(D787="SELL",E787-F787,IF(D787="BUY",F787-E787)))*C787</f>
        <v>2300.0000000000114</v>
      </c>
      <c r="J787" s="41">
        <f>C787*4.6</f>
        <v>4600</v>
      </c>
      <c r="K787" s="41">
        <v>0</v>
      </c>
      <c r="L787" s="49">
        <f t="shared" ref="L787" si="2290">(J787+I787+K787)/C787</f>
        <v>6.900000000000011</v>
      </c>
      <c r="M787" s="49">
        <f t="shared" ref="M787" si="2291">L787*C787</f>
        <v>6900.0000000000109</v>
      </c>
    </row>
    <row r="788" spans="1:13" s="42" customFormat="1" x14ac:dyDescent="0.25">
      <c r="A788" s="5">
        <v>43809</v>
      </c>
      <c r="B788" s="37" t="s">
        <v>92</v>
      </c>
      <c r="C788" s="37">
        <v>600</v>
      </c>
      <c r="D788" s="37" t="s">
        <v>17</v>
      </c>
      <c r="E788" s="74">
        <v>497</v>
      </c>
      <c r="F788" s="74">
        <v>502</v>
      </c>
      <c r="G788" s="41">
        <v>0</v>
      </c>
      <c r="H788" s="74">
        <v>0</v>
      </c>
      <c r="I788" s="49">
        <f t="shared" ref="I788" si="2292">(IF(D788="SELL",E788-F788,IF(D788="BUY",F788-E788)))*C788</f>
        <v>3000</v>
      </c>
      <c r="J788" s="41">
        <v>0</v>
      </c>
      <c r="K788" s="41">
        <v>0</v>
      </c>
      <c r="L788" s="49">
        <f t="shared" ref="L788" si="2293">(J788+I788+K788)/C788</f>
        <v>5</v>
      </c>
      <c r="M788" s="49">
        <f t="shared" ref="M788" si="2294">L788*C788</f>
        <v>3000</v>
      </c>
    </row>
    <row r="789" spans="1:13" s="42" customFormat="1" x14ac:dyDescent="0.25">
      <c r="A789" s="5">
        <v>43809</v>
      </c>
      <c r="B789" s="37" t="s">
        <v>146</v>
      </c>
      <c r="C789" s="37">
        <v>1851</v>
      </c>
      <c r="D789" s="37" t="s">
        <v>17</v>
      </c>
      <c r="E789" s="74">
        <v>451</v>
      </c>
      <c r="F789" s="74">
        <v>452.4</v>
      </c>
      <c r="G789" s="41">
        <v>0</v>
      </c>
      <c r="H789" s="74">
        <v>0</v>
      </c>
      <c r="I789" s="49">
        <f t="shared" ref="I789" si="2295">(IF(D789="SELL",E789-F789,IF(D789="BUY",F789-E789)))*C789</f>
        <v>2591.3999999999578</v>
      </c>
      <c r="J789" s="41">
        <v>0</v>
      </c>
      <c r="K789" s="41">
        <v>0</v>
      </c>
      <c r="L789" s="49">
        <f t="shared" ref="L789" si="2296">(J789+I789+K789)/C789</f>
        <v>1.3999999999999773</v>
      </c>
      <c r="M789" s="49">
        <f t="shared" ref="M789" si="2297">L789*C789</f>
        <v>2591.3999999999578</v>
      </c>
    </row>
    <row r="790" spans="1:13" s="42" customFormat="1" x14ac:dyDescent="0.25">
      <c r="A790" s="5">
        <v>43808</v>
      </c>
      <c r="B790" s="37" t="s">
        <v>115</v>
      </c>
      <c r="C790" s="37">
        <v>2500</v>
      </c>
      <c r="D790" s="37" t="s">
        <v>17</v>
      </c>
      <c r="E790" s="74">
        <v>374</v>
      </c>
      <c r="F790" s="74">
        <v>375</v>
      </c>
      <c r="G790" s="41">
        <v>377.25</v>
      </c>
      <c r="H790" s="74">
        <v>0</v>
      </c>
      <c r="I790" s="49">
        <f t="shared" ref="I790" si="2298">(IF(D790="SELL",E790-F790,IF(D790="BUY",F790-E790)))*C790</f>
        <v>2500</v>
      </c>
      <c r="J790" s="41">
        <f>C790*2.25</f>
        <v>5625</v>
      </c>
      <c r="K790" s="41">
        <v>0</v>
      </c>
      <c r="L790" s="49">
        <f t="shared" ref="L790" si="2299">(J790+I790+K790)/C790</f>
        <v>3.25</v>
      </c>
      <c r="M790" s="49">
        <f t="shared" ref="M790" si="2300">L790*C790</f>
        <v>8125</v>
      </c>
    </row>
    <row r="791" spans="1:13" s="42" customFormat="1" x14ac:dyDescent="0.25">
      <c r="A791" s="5">
        <v>43808</v>
      </c>
      <c r="B791" s="37" t="s">
        <v>92</v>
      </c>
      <c r="C791" s="37">
        <v>600</v>
      </c>
      <c r="D791" s="37" t="s">
        <v>17</v>
      </c>
      <c r="E791" s="74">
        <v>497</v>
      </c>
      <c r="F791" s="74">
        <v>502</v>
      </c>
      <c r="G791" s="41">
        <v>515</v>
      </c>
      <c r="H791" s="74">
        <v>0</v>
      </c>
      <c r="I791" s="49">
        <f t="shared" ref="I791:I793" si="2301">(IF(D791="SELL",E791-F791,IF(D791="BUY",F791-E791)))*C791</f>
        <v>3000</v>
      </c>
      <c r="J791" s="41">
        <f>C791*13</f>
        <v>7800</v>
      </c>
      <c r="K791" s="41">
        <v>0</v>
      </c>
      <c r="L791" s="49">
        <f t="shared" ref="L791:L793" si="2302">(J791+I791+K791)/C791</f>
        <v>18</v>
      </c>
      <c r="M791" s="49">
        <f t="shared" ref="M791:M793" si="2303">L791*C791</f>
        <v>10800</v>
      </c>
    </row>
    <row r="792" spans="1:13" s="42" customFormat="1" x14ac:dyDescent="0.25">
      <c r="A792" s="5">
        <v>43808</v>
      </c>
      <c r="B792" s="37" t="s">
        <v>335</v>
      </c>
      <c r="C792" s="37">
        <v>1100</v>
      </c>
      <c r="D792" s="37" t="s">
        <v>17</v>
      </c>
      <c r="E792" s="74">
        <v>431</v>
      </c>
      <c r="F792" s="74">
        <v>434.5</v>
      </c>
      <c r="G792" s="41">
        <v>0</v>
      </c>
      <c r="H792" s="74">
        <v>0</v>
      </c>
      <c r="I792" s="49">
        <f t="shared" si="2301"/>
        <v>3850</v>
      </c>
      <c r="J792" s="41">
        <v>0</v>
      </c>
      <c r="K792" s="41">
        <v>0</v>
      </c>
      <c r="L792" s="49">
        <f t="shared" si="2302"/>
        <v>3.5</v>
      </c>
      <c r="M792" s="49">
        <f t="shared" si="2303"/>
        <v>3850</v>
      </c>
    </row>
    <row r="793" spans="1:13" s="42" customFormat="1" x14ac:dyDescent="0.25">
      <c r="A793" s="5">
        <v>43808</v>
      </c>
      <c r="B793" s="37" t="s">
        <v>103</v>
      </c>
      <c r="C793" s="37">
        <v>250</v>
      </c>
      <c r="D793" s="37" t="s">
        <v>17</v>
      </c>
      <c r="E793" s="74">
        <v>3265</v>
      </c>
      <c r="F793" s="74">
        <v>3275</v>
      </c>
      <c r="G793" s="41">
        <v>3298</v>
      </c>
      <c r="H793" s="74">
        <v>0</v>
      </c>
      <c r="I793" s="49">
        <f t="shared" si="2301"/>
        <v>2500</v>
      </c>
      <c r="J793" s="41">
        <f>C793*23</f>
        <v>5750</v>
      </c>
      <c r="K793" s="41">
        <v>0</v>
      </c>
      <c r="L793" s="49">
        <f t="shared" si="2302"/>
        <v>33</v>
      </c>
      <c r="M793" s="49">
        <f t="shared" si="2303"/>
        <v>8250</v>
      </c>
    </row>
    <row r="794" spans="1:13" s="42" customFormat="1" x14ac:dyDescent="0.25">
      <c r="A794" s="5">
        <v>43808</v>
      </c>
      <c r="B794" s="37" t="s">
        <v>122</v>
      </c>
      <c r="C794" s="37">
        <v>1200</v>
      </c>
      <c r="D794" s="37" t="s">
        <v>17</v>
      </c>
      <c r="E794" s="74">
        <v>722</v>
      </c>
      <c r="F794" s="74">
        <v>717</v>
      </c>
      <c r="G794" s="41">
        <v>0</v>
      </c>
      <c r="H794" s="74">
        <v>0</v>
      </c>
      <c r="I794" s="49">
        <f t="shared" ref="I794" si="2304">(IF(D794="SELL",E794-F794,IF(D794="BUY",F794-E794)))*C794</f>
        <v>-6000</v>
      </c>
      <c r="J794" s="41">
        <v>0</v>
      </c>
      <c r="K794" s="41">
        <v>0</v>
      </c>
      <c r="L794" s="49">
        <f t="shared" ref="L794" si="2305">(J794+I794+K794)/C794</f>
        <v>-5</v>
      </c>
      <c r="M794" s="49">
        <f t="shared" ref="M794" si="2306">L794*C794</f>
        <v>-6000</v>
      </c>
    </row>
    <row r="795" spans="1:13" s="42" customFormat="1" x14ac:dyDescent="0.25">
      <c r="A795" s="5">
        <v>43805</v>
      </c>
      <c r="B795" s="37" t="s">
        <v>578</v>
      </c>
      <c r="C795" s="37">
        <v>2200</v>
      </c>
      <c r="D795" s="37" t="s">
        <v>17</v>
      </c>
      <c r="E795" s="74">
        <v>499</v>
      </c>
      <c r="F795" s="74">
        <v>500.5</v>
      </c>
      <c r="G795" s="41">
        <v>505</v>
      </c>
      <c r="H795" s="74">
        <v>0</v>
      </c>
      <c r="I795" s="49">
        <f t="shared" ref="I795" si="2307">(IF(D795="SELL",E795-F795,IF(D795="BUY",F795-E795)))*C795</f>
        <v>3300</v>
      </c>
      <c r="J795" s="41">
        <f>C795*4.5</f>
        <v>9900</v>
      </c>
      <c r="K795" s="41">
        <v>0</v>
      </c>
      <c r="L795" s="49">
        <f t="shared" ref="L795" si="2308">(J795+I795+K795)/C795</f>
        <v>6</v>
      </c>
      <c r="M795" s="49">
        <f t="shared" ref="M795" si="2309">L795*C795</f>
        <v>13200</v>
      </c>
    </row>
    <row r="796" spans="1:13" s="42" customFormat="1" x14ac:dyDescent="0.25">
      <c r="A796" s="5">
        <v>43805</v>
      </c>
      <c r="B796" s="37" t="s">
        <v>574</v>
      </c>
      <c r="C796" s="37">
        <v>10000</v>
      </c>
      <c r="D796" s="37" t="s">
        <v>20</v>
      </c>
      <c r="E796" s="74">
        <v>60</v>
      </c>
      <c r="F796" s="74">
        <v>59.7</v>
      </c>
      <c r="G796" s="41">
        <v>0</v>
      </c>
      <c r="H796" s="74">
        <v>0</v>
      </c>
      <c r="I796" s="49">
        <f t="shared" ref="I796" si="2310">(IF(D796="SELL",E796-F796,IF(D796="BUY",F796-E796)))*C796</f>
        <v>2999.9999999999718</v>
      </c>
      <c r="J796" s="41">
        <v>0</v>
      </c>
      <c r="K796" s="41">
        <v>0</v>
      </c>
      <c r="L796" s="49">
        <f t="shared" ref="L796" si="2311">(J796+I796+K796)/C796</f>
        <v>0.29999999999999716</v>
      </c>
      <c r="M796" s="49">
        <f t="shared" ref="M796" si="2312">L796*C796</f>
        <v>2999.9999999999718</v>
      </c>
    </row>
    <row r="797" spans="1:13" s="42" customFormat="1" x14ac:dyDescent="0.25">
      <c r="A797" s="5">
        <v>43805</v>
      </c>
      <c r="B797" s="37" t="s">
        <v>577</v>
      </c>
      <c r="C797" s="37">
        <v>1200</v>
      </c>
      <c r="D797" s="37" t="s">
        <v>17</v>
      </c>
      <c r="E797" s="74">
        <v>524</v>
      </c>
      <c r="F797" s="74">
        <v>520</v>
      </c>
      <c r="G797" s="41">
        <v>0</v>
      </c>
      <c r="H797" s="74">
        <v>0</v>
      </c>
      <c r="I797" s="49">
        <f t="shared" ref="I797" si="2313">(IF(D797="SELL",E797-F797,IF(D797="BUY",F797-E797)))*C797</f>
        <v>-4800</v>
      </c>
      <c r="J797" s="41">
        <v>0</v>
      </c>
      <c r="K797" s="41">
        <v>0</v>
      </c>
      <c r="L797" s="49">
        <f t="shared" ref="L797" si="2314">(J797+I797+K797)/C797</f>
        <v>-4</v>
      </c>
      <c r="M797" s="49">
        <f t="shared" ref="M797" si="2315">L797*C797</f>
        <v>-4800</v>
      </c>
    </row>
    <row r="798" spans="1:13" s="42" customFormat="1" x14ac:dyDescent="0.25">
      <c r="A798" s="5">
        <v>43805</v>
      </c>
      <c r="B798" s="37" t="s">
        <v>573</v>
      </c>
      <c r="C798" s="37">
        <v>50</v>
      </c>
      <c r="D798" s="37" t="s">
        <v>17</v>
      </c>
      <c r="E798" s="74">
        <v>20600</v>
      </c>
      <c r="F798" s="74">
        <v>20500</v>
      </c>
      <c r="G798" s="41">
        <v>0</v>
      </c>
      <c r="H798" s="74">
        <v>0</v>
      </c>
      <c r="I798" s="49">
        <f t="shared" ref="I798" si="2316">(IF(D798="SELL",E798-F798,IF(D798="BUY",F798-E798)))*C798</f>
        <v>-5000</v>
      </c>
      <c r="J798" s="41">
        <v>0</v>
      </c>
      <c r="K798" s="41">
        <v>0</v>
      </c>
      <c r="L798" s="49">
        <f t="shared" ref="L798" si="2317">(J798+I798+K798)/C798</f>
        <v>-100</v>
      </c>
      <c r="M798" s="49">
        <f t="shared" ref="M798" si="2318">L798*C798</f>
        <v>-5000</v>
      </c>
    </row>
    <row r="799" spans="1:13" s="42" customFormat="1" x14ac:dyDescent="0.25">
      <c r="A799" s="5">
        <v>43804</v>
      </c>
      <c r="B799" s="37" t="s">
        <v>550</v>
      </c>
      <c r="C799" s="37">
        <v>1600</v>
      </c>
      <c r="D799" s="37" t="s">
        <v>17</v>
      </c>
      <c r="E799" s="74">
        <v>348</v>
      </c>
      <c r="F799" s="74">
        <v>350</v>
      </c>
      <c r="G799" s="41">
        <v>353</v>
      </c>
      <c r="H799" s="74">
        <v>356</v>
      </c>
      <c r="I799" s="49">
        <f t="shared" ref="I799" si="2319">(IF(D799="SELL",E799-F799,IF(D799="BUY",F799-E799)))*C799</f>
        <v>3200</v>
      </c>
      <c r="J799" s="41">
        <f>C799*3</f>
        <v>4800</v>
      </c>
      <c r="K799" s="41">
        <f>C799*3</f>
        <v>4800</v>
      </c>
      <c r="L799" s="49">
        <f t="shared" ref="L799" si="2320">(J799+I799+K799)/C799</f>
        <v>8</v>
      </c>
      <c r="M799" s="49">
        <f t="shared" ref="M799" si="2321">L799*C799</f>
        <v>12800</v>
      </c>
    </row>
    <row r="800" spans="1:13" s="42" customFormat="1" x14ac:dyDescent="0.25">
      <c r="A800" s="5">
        <v>43804</v>
      </c>
      <c r="B800" s="37" t="s">
        <v>82</v>
      </c>
      <c r="C800" s="37">
        <v>600</v>
      </c>
      <c r="D800" s="37" t="s">
        <v>17</v>
      </c>
      <c r="E800" s="74">
        <v>760</v>
      </c>
      <c r="F800" s="74">
        <v>765</v>
      </c>
      <c r="G800" s="41">
        <v>0</v>
      </c>
      <c r="H800" s="74">
        <v>0</v>
      </c>
      <c r="I800" s="49">
        <f t="shared" ref="I800" si="2322">(IF(D800="SELL",E800-F800,IF(D800="BUY",F800-E800)))*C800</f>
        <v>3000</v>
      </c>
      <c r="J800" s="41">
        <v>0</v>
      </c>
      <c r="K800" s="41">
        <v>0</v>
      </c>
      <c r="L800" s="49">
        <f t="shared" ref="L800" si="2323">(J800+I800+K800)/C800</f>
        <v>5</v>
      </c>
      <c r="M800" s="49">
        <f t="shared" ref="M800" si="2324">L800*C800</f>
        <v>3000</v>
      </c>
    </row>
    <row r="801" spans="1:13" s="42" customFormat="1" x14ac:dyDescent="0.25">
      <c r="A801" s="5">
        <v>43804</v>
      </c>
      <c r="B801" s="37" t="s">
        <v>576</v>
      </c>
      <c r="C801" s="37">
        <v>30</v>
      </c>
      <c r="D801" s="37" t="s">
        <v>17</v>
      </c>
      <c r="E801" s="74">
        <v>15650</v>
      </c>
      <c r="F801" s="74">
        <v>15730</v>
      </c>
      <c r="G801" s="41">
        <v>0</v>
      </c>
      <c r="H801" s="74">
        <v>0</v>
      </c>
      <c r="I801" s="49">
        <f t="shared" ref="I801" si="2325">(IF(D801="SELL",E801-F801,IF(D801="BUY",F801-E801)))*C801</f>
        <v>2400</v>
      </c>
      <c r="J801" s="41">
        <v>0</v>
      </c>
      <c r="K801" s="41">
        <v>0</v>
      </c>
      <c r="L801" s="49">
        <f t="shared" ref="L801" si="2326">(J801+I801+K801)/C801</f>
        <v>80</v>
      </c>
      <c r="M801" s="49">
        <f t="shared" ref="M801" si="2327">L801*C801</f>
        <v>2400</v>
      </c>
    </row>
    <row r="802" spans="1:13" s="42" customFormat="1" x14ac:dyDescent="0.25">
      <c r="A802" s="5">
        <v>43803</v>
      </c>
      <c r="B802" s="37" t="s">
        <v>38</v>
      </c>
      <c r="C802" s="37">
        <v>6000</v>
      </c>
      <c r="D802" s="37" t="s">
        <v>17</v>
      </c>
      <c r="E802" s="74">
        <v>109</v>
      </c>
      <c r="F802" s="74">
        <v>109.4</v>
      </c>
      <c r="G802" s="41">
        <v>110.2</v>
      </c>
      <c r="H802" s="74">
        <v>111</v>
      </c>
      <c r="I802" s="49">
        <f t="shared" ref="I802" si="2328">(IF(D802="SELL",E802-F802,IF(D802="BUY",F802-E802)))*C802</f>
        <v>2400.0000000000341</v>
      </c>
      <c r="J802" s="41">
        <f>C802*0.8</f>
        <v>4800</v>
      </c>
      <c r="K802" s="41">
        <f>C802*0.8</f>
        <v>4800</v>
      </c>
      <c r="L802" s="49">
        <f t="shared" ref="L802" si="2329">(J802+I802+K802)/C802</f>
        <v>2.0000000000000058</v>
      </c>
      <c r="M802" s="49">
        <f t="shared" ref="M802" si="2330">L802*C802</f>
        <v>12000.000000000035</v>
      </c>
    </row>
    <row r="803" spans="1:13" s="42" customFormat="1" x14ac:dyDescent="0.25">
      <c r="A803" s="5">
        <v>43803</v>
      </c>
      <c r="B803" s="37" t="s">
        <v>550</v>
      </c>
      <c r="C803" s="37">
        <v>1600</v>
      </c>
      <c r="D803" s="37" t="s">
        <v>17</v>
      </c>
      <c r="E803" s="74">
        <v>350</v>
      </c>
      <c r="F803" s="74">
        <v>351.5</v>
      </c>
      <c r="G803" s="41">
        <v>0</v>
      </c>
      <c r="H803" s="74">
        <v>0</v>
      </c>
      <c r="I803" s="49">
        <f t="shared" ref="I803" si="2331">(IF(D803="SELL",E803-F803,IF(D803="BUY",F803-E803)))*C803</f>
        <v>2400</v>
      </c>
      <c r="J803" s="41">
        <v>0</v>
      </c>
      <c r="K803" s="41">
        <v>0</v>
      </c>
      <c r="L803" s="49">
        <f t="shared" ref="L803" si="2332">(J803+I803+K803)/C803</f>
        <v>1.5</v>
      </c>
      <c r="M803" s="49">
        <f t="shared" ref="M803" si="2333">L803*C803</f>
        <v>2400</v>
      </c>
    </row>
    <row r="804" spans="1:13" s="42" customFormat="1" x14ac:dyDescent="0.25">
      <c r="A804" s="5">
        <v>43803</v>
      </c>
      <c r="B804" s="37" t="s">
        <v>575</v>
      </c>
      <c r="C804" s="37">
        <v>700</v>
      </c>
      <c r="D804" s="37" t="s">
        <v>17</v>
      </c>
      <c r="E804" s="74">
        <v>756</v>
      </c>
      <c r="F804" s="74">
        <v>748</v>
      </c>
      <c r="G804" s="41">
        <v>0</v>
      </c>
      <c r="H804" s="74">
        <v>0</v>
      </c>
      <c r="I804" s="49">
        <f t="shared" ref="I804" si="2334">(IF(D804="SELL",E804-F804,IF(D804="BUY",F804-E804)))*C804</f>
        <v>-5600</v>
      </c>
      <c r="J804" s="41">
        <v>0</v>
      </c>
      <c r="K804" s="41">
        <v>0</v>
      </c>
      <c r="L804" s="49">
        <f t="shared" ref="L804" si="2335">(J804+I804+K804)/C804</f>
        <v>-8</v>
      </c>
      <c r="M804" s="49">
        <f t="shared" ref="M804" si="2336">L804*C804</f>
        <v>-5600</v>
      </c>
    </row>
    <row r="805" spans="1:13" s="42" customFormat="1" x14ac:dyDescent="0.25">
      <c r="A805" s="5">
        <v>43802</v>
      </c>
      <c r="B805" s="37" t="s">
        <v>463</v>
      </c>
      <c r="C805" s="37">
        <v>600</v>
      </c>
      <c r="D805" s="37" t="s">
        <v>17</v>
      </c>
      <c r="E805" s="74">
        <v>1743</v>
      </c>
      <c r="F805" s="74">
        <v>1747</v>
      </c>
      <c r="G805" s="41">
        <v>1755</v>
      </c>
      <c r="H805" s="74">
        <v>0</v>
      </c>
      <c r="I805" s="49">
        <f t="shared" ref="I805" si="2337">(IF(D805="SELL",E805-F805,IF(D805="BUY",F805-E805)))*C805</f>
        <v>2400</v>
      </c>
      <c r="J805" s="41">
        <f>C805*8</f>
        <v>4800</v>
      </c>
      <c r="K805" s="41">
        <v>0</v>
      </c>
      <c r="L805" s="49">
        <f t="shared" ref="L805" si="2338">(J805+I805+K805)/C805</f>
        <v>12</v>
      </c>
      <c r="M805" s="49">
        <f t="shared" ref="M805" si="2339">L805*C805</f>
        <v>7200</v>
      </c>
    </row>
    <row r="806" spans="1:13" s="42" customFormat="1" x14ac:dyDescent="0.25">
      <c r="A806" s="5">
        <v>43802</v>
      </c>
      <c r="B806" s="37" t="s">
        <v>140</v>
      </c>
      <c r="C806" s="37">
        <v>7500</v>
      </c>
      <c r="D806" s="37" t="s">
        <v>20</v>
      </c>
      <c r="E806" s="74">
        <v>50.4</v>
      </c>
      <c r="F806" s="74">
        <v>50.05</v>
      </c>
      <c r="G806" s="41">
        <v>0</v>
      </c>
      <c r="H806" s="74">
        <v>0</v>
      </c>
      <c r="I806" s="49">
        <f t="shared" ref="I806" si="2340">(IF(D806="SELL",E806-F806,IF(D806="BUY",F806-E806)))*C806</f>
        <v>2625.0000000000105</v>
      </c>
      <c r="J806" s="41">
        <v>0</v>
      </c>
      <c r="K806" s="41">
        <v>0</v>
      </c>
      <c r="L806" s="49">
        <f t="shared" ref="L806" si="2341">(J806+I806+K806)/C806</f>
        <v>0.35000000000000142</v>
      </c>
      <c r="M806" s="49">
        <f t="shared" ref="M806" si="2342">L806*C806</f>
        <v>2625.0000000000105</v>
      </c>
    </row>
    <row r="807" spans="1:13" s="42" customFormat="1" x14ac:dyDescent="0.25">
      <c r="A807" s="5">
        <v>43802</v>
      </c>
      <c r="B807" s="37" t="s">
        <v>123</v>
      </c>
      <c r="C807" s="37">
        <v>2750</v>
      </c>
      <c r="D807" s="37" t="s">
        <v>17</v>
      </c>
      <c r="E807" s="74">
        <v>420.9</v>
      </c>
      <c r="F807" s="74">
        <v>421.8</v>
      </c>
      <c r="G807" s="41">
        <v>0</v>
      </c>
      <c r="H807" s="74">
        <v>0</v>
      </c>
      <c r="I807" s="49">
        <f t="shared" ref="I807" si="2343">(IF(D807="SELL",E807-F807,IF(D807="BUY",F807-E807)))*C807</f>
        <v>2475.0000000000937</v>
      </c>
      <c r="J807" s="41">
        <v>0</v>
      </c>
      <c r="K807" s="41">
        <v>0</v>
      </c>
      <c r="L807" s="49">
        <f t="shared" ref="L807" si="2344">(J807+I807+K807)/C807</f>
        <v>0.90000000000003411</v>
      </c>
      <c r="M807" s="49">
        <f t="shared" ref="M807" si="2345">L807*C807</f>
        <v>2475.0000000000937</v>
      </c>
    </row>
    <row r="808" spans="1:13" s="42" customFormat="1" x14ac:dyDescent="0.25">
      <c r="A808" s="5">
        <v>43802</v>
      </c>
      <c r="B808" s="37" t="s">
        <v>106</v>
      </c>
      <c r="C808" s="37">
        <v>900</v>
      </c>
      <c r="D808" s="37" t="s">
        <v>20</v>
      </c>
      <c r="E808" s="74">
        <v>566</v>
      </c>
      <c r="F808" s="74">
        <v>570</v>
      </c>
      <c r="G808" s="41">
        <v>0</v>
      </c>
      <c r="H808" s="74">
        <v>0</v>
      </c>
      <c r="I808" s="49">
        <f t="shared" ref="I808" si="2346">(IF(D808="SELL",E808-F808,IF(D808="BUY",F808-E808)))*C808</f>
        <v>-3600</v>
      </c>
      <c r="J808" s="41">
        <v>0</v>
      </c>
      <c r="K808" s="41">
        <v>0</v>
      </c>
      <c r="L808" s="49">
        <f t="shared" ref="L808" si="2347">(J808+I808+K808)/C808</f>
        <v>-4</v>
      </c>
      <c r="M808" s="49">
        <f t="shared" ref="M808" si="2348">L808*C808</f>
        <v>-3600</v>
      </c>
    </row>
    <row r="809" spans="1:13" s="42" customFormat="1" x14ac:dyDescent="0.25">
      <c r="A809" s="5">
        <v>43801</v>
      </c>
      <c r="B809" s="37" t="s">
        <v>127</v>
      </c>
      <c r="C809" s="37">
        <v>2500</v>
      </c>
      <c r="D809" s="37" t="s">
        <v>17</v>
      </c>
      <c r="E809" s="74">
        <v>209.3</v>
      </c>
      <c r="F809" s="74">
        <v>210.2</v>
      </c>
      <c r="G809" s="41">
        <v>211</v>
      </c>
      <c r="H809" s="74">
        <v>0</v>
      </c>
      <c r="I809" s="49">
        <f t="shared" ref="I809" si="2349">(IF(D809="SELL",E809-F809,IF(D809="BUY",F809-E809)))*C809</f>
        <v>2249.9999999999432</v>
      </c>
      <c r="J809" s="41">
        <f>C809*0.8</f>
        <v>2000</v>
      </c>
      <c r="K809" s="41">
        <v>0</v>
      </c>
      <c r="L809" s="49">
        <f t="shared" ref="L809" si="2350">(J809+I809+K809)/C809</f>
        <v>1.6999999999999775</v>
      </c>
      <c r="M809" s="49">
        <f t="shared" ref="M809" si="2351">L809*C809</f>
        <v>4249.9999999999436</v>
      </c>
    </row>
    <row r="810" spans="1:13" s="42" customFormat="1" x14ac:dyDescent="0.25">
      <c r="A810" s="5">
        <v>43801</v>
      </c>
      <c r="B810" s="37" t="s">
        <v>142</v>
      </c>
      <c r="C810" s="37">
        <v>400</v>
      </c>
      <c r="D810" s="37" t="s">
        <v>17</v>
      </c>
      <c r="E810" s="74">
        <v>1542</v>
      </c>
      <c r="F810" s="74">
        <v>1550</v>
      </c>
      <c r="G810" s="41">
        <v>0</v>
      </c>
      <c r="H810" s="74">
        <v>0</v>
      </c>
      <c r="I810" s="49">
        <f t="shared" ref="I810" si="2352">(IF(D810="SELL",E810-F810,IF(D810="BUY",F810-E810)))*C810</f>
        <v>3200</v>
      </c>
      <c r="J810" s="41">
        <v>0</v>
      </c>
      <c r="K810" s="41">
        <v>0</v>
      </c>
      <c r="L810" s="49">
        <f t="shared" ref="L810" si="2353">(J810+I810+K810)/C810</f>
        <v>8</v>
      </c>
      <c r="M810" s="49">
        <f t="shared" ref="M810" si="2354">L810*C810</f>
        <v>3200</v>
      </c>
    </row>
    <row r="811" spans="1:13" s="42" customFormat="1" x14ac:dyDescent="0.25">
      <c r="A811" s="5">
        <v>43801</v>
      </c>
      <c r="B811" s="37" t="s">
        <v>87</v>
      </c>
      <c r="C811" s="37">
        <v>2100</v>
      </c>
      <c r="D811" s="37" t="s">
        <v>20</v>
      </c>
      <c r="E811" s="74">
        <v>280.5</v>
      </c>
      <c r="F811" s="74">
        <v>280</v>
      </c>
      <c r="G811" s="41">
        <v>0</v>
      </c>
      <c r="H811" s="74">
        <v>0</v>
      </c>
      <c r="I811" s="49">
        <f t="shared" ref="I811" si="2355">(IF(D811="SELL",E811-F811,IF(D811="BUY",F811-E811)))*C811</f>
        <v>1050</v>
      </c>
      <c r="J811" s="41">
        <v>0</v>
      </c>
      <c r="K811" s="41">
        <v>0</v>
      </c>
      <c r="L811" s="49">
        <f t="shared" ref="L811" si="2356">(J811+I811+K811)/C811</f>
        <v>0.5</v>
      </c>
      <c r="M811" s="49">
        <f t="shared" ref="M811" si="2357">L811*C811</f>
        <v>1050</v>
      </c>
    </row>
    <row r="812" spans="1:13" s="42" customFormat="1" x14ac:dyDescent="0.25">
      <c r="A812" s="5">
        <v>43798</v>
      </c>
      <c r="B812" s="37" t="s">
        <v>81</v>
      </c>
      <c r="C812" s="37">
        <v>800</v>
      </c>
      <c r="D812" s="37" t="s">
        <v>20</v>
      </c>
      <c r="E812" s="74">
        <v>308</v>
      </c>
      <c r="F812" s="74">
        <v>305</v>
      </c>
      <c r="G812" s="41">
        <v>300</v>
      </c>
      <c r="H812" s="74">
        <v>295</v>
      </c>
      <c r="I812" s="49">
        <f t="shared" ref="I812" si="2358">(IF(D812="SELL",E812-F812,IF(D812="BUY",F812-E812)))*C812</f>
        <v>2400</v>
      </c>
      <c r="J812" s="41">
        <f>C812*5</f>
        <v>4000</v>
      </c>
      <c r="K812" s="41">
        <f>C812*5</f>
        <v>4000</v>
      </c>
      <c r="L812" s="49">
        <f t="shared" ref="L812" si="2359">(J812+I812+K812)/C812</f>
        <v>13</v>
      </c>
      <c r="M812" s="49">
        <f t="shared" ref="M812" si="2360">L812*C812</f>
        <v>10400</v>
      </c>
    </row>
    <row r="813" spans="1:13" s="42" customFormat="1" x14ac:dyDescent="0.25">
      <c r="A813" s="5">
        <v>43798</v>
      </c>
      <c r="B813" s="37" t="s">
        <v>574</v>
      </c>
      <c r="C813" s="37">
        <v>10000</v>
      </c>
      <c r="D813" s="37" t="s">
        <v>17</v>
      </c>
      <c r="E813" s="74">
        <v>63.5</v>
      </c>
      <c r="F813" s="74">
        <v>63.8</v>
      </c>
      <c r="G813" s="41">
        <v>64.5</v>
      </c>
      <c r="H813" s="74">
        <v>66</v>
      </c>
      <c r="I813" s="49">
        <f t="shared" ref="I813" si="2361">(IF(D813="SELL",E813-F813,IF(D813="BUY",F813-E813)))*C813</f>
        <v>2999.9999999999718</v>
      </c>
      <c r="J813" s="41">
        <f>C813*0.7</f>
        <v>7000</v>
      </c>
      <c r="K813" s="41">
        <f>C813*1.5</f>
        <v>15000</v>
      </c>
      <c r="L813" s="49">
        <f t="shared" ref="L813" si="2362">(J813+I813+K813)/C813</f>
        <v>2.4999999999999969</v>
      </c>
      <c r="M813" s="49">
        <f t="shared" ref="M813" si="2363">L813*C813</f>
        <v>24999.999999999967</v>
      </c>
    </row>
    <row r="814" spans="1:13" s="42" customFormat="1" x14ac:dyDescent="0.25">
      <c r="A814" s="5">
        <v>43798</v>
      </c>
      <c r="B814" s="37" t="s">
        <v>163</v>
      </c>
      <c r="C814" s="37">
        <v>8000</v>
      </c>
      <c r="D814" s="37" t="s">
        <v>17</v>
      </c>
      <c r="E814" s="74">
        <v>59.5</v>
      </c>
      <c r="F814" s="74">
        <v>59.8</v>
      </c>
      <c r="G814" s="41">
        <v>60.3</v>
      </c>
      <c r="H814" s="74">
        <v>62</v>
      </c>
      <c r="I814" s="49">
        <f t="shared" ref="I814" si="2364">(IF(D814="SELL",E814-F814,IF(D814="BUY",F814-E814)))*C814</f>
        <v>2399.9999999999773</v>
      </c>
      <c r="J814" s="41">
        <f>C814*0.5</f>
        <v>4000</v>
      </c>
      <c r="K814" s="41">
        <f>C814*1.7</f>
        <v>13600</v>
      </c>
      <c r="L814" s="49">
        <f t="shared" ref="L814" si="2365">(J814+I814+K814)/C814</f>
        <v>2.4999999999999973</v>
      </c>
      <c r="M814" s="49">
        <f t="shared" ref="M814" si="2366">L814*C814</f>
        <v>19999.999999999978</v>
      </c>
    </row>
    <row r="815" spans="1:13" s="42" customFormat="1" x14ac:dyDescent="0.25">
      <c r="A815" s="5">
        <v>43797</v>
      </c>
      <c r="B815" s="37" t="s">
        <v>136</v>
      </c>
      <c r="C815" s="37">
        <v>1800</v>
      </c>
      <c r="D815" s="37" t="s">
        <v>17</v>
      </c>
      <c r="E815" s="74">
        <v>513.6</v>
      </c>
      <c r="F815" s="74">
        <v>515</v>
      </c>
      <c r="G815" s="41">
        <v>0</v>
      </c>
      <c r="H815" s="74">
        <v>0</v>
      </c>
      <c r="I815" s="49">
        <f t="shared" ref="I815" si="2367">(IF(D815="SELL",E815-F815,IF(D815="BUY",F815-E815)))*C815</f>
        <v>2519.9999999999591</v>
      </c>
      <c r="J815" s="41">
        <v>0</v>
      </c>
      <c r="K815" s="41">
        <v>0</v>
      </c>
      <c r="L815" s="49">
        <f t="shared" ref="L815" si="2368">(J815+I815+K815)/C815</f>
        <v>1.3999999999999773</v>
      </c>
      <c r="M815" s="49">
        <f t="shared" ref="M815" si="2369">L815*C815</f>
        <v>2519.9999999999591</v>
      </c>
    </row>
    <row r="816" spans="1:13" s="42" customFormat="1" x14ac:dyDescent="0.25">
      <c r="A816" s="5">
        <v>43797</v>
      </c>
      <c r="B816" s="37" t="s">
        <v>94</v>
      </c>
      <c r="C816" s="37">
        <v>1800</v>
      </c>
      <c r="D816" s="37" t="s">
        <v>17</v>
      </c>
      <c r="E816" s="74">
        <v>280</v>
      </c>
      <c r="F816" s="74">
        <v>281.39999999999998</v>
      </c>
      <c r="G816" s="41">
        <v>284</v>
      </c>
      <c r="H816" s="74">
        <v>0</v>
      </c>
      <c r="I816" s="49">
        <f t="shared" ref="I816" si="2370">(IF(D816="SELL",E816-F816,IF(D816="BUY",F816-E816)))*C816</f>
        <v>2519.9999999999591</v>
      </c>
      <c r="J816" s="41">
        <f>C816*2.6</f>
        <v>4680</v>
      </c>
      <c r="K816" s="41">
        <v>0</v>
      </c>
      <c r="L816" s="49">
        <f t="shared" ref="L816" si="2371">(J816+I816+K816)/C816</f>
        <v>3.9999999999999774</v>
      </c>
      <c r="M816" s="49">
        <f t="shared" ref="M816" si="2372">L816*C816</f>
        <v>7199.9999999999591</v>
      </c>
    </row>
    <row r="817" spans="1:13" s="42" customFormat="1" x14ac:dyDescent="0.25">
      <c r="A817" s="5">
        <v>43797</v>
      </c>
      <c r="B817" s="37" t="s">
        <v>562</v>
      </c>
      <c r="C817" s="37">
        <v>2500</v>
      </c>
      <c r="D817" s="37" t="s">
        <v>17</v>
      </c>
      <c r="E817" s="74">
        <v>318</v>
      </c>
      <c r="F817" s="74">
        <v>319</v>
      </c>
      <c r="G817" s="41">
        <v>0</v>
      </c>
      <c r="H817" s="74">
        <v>0</v>
      </c>
      <c r="I817" s="49">
        <f t="shared" ref="I817" si="2373">(IF(D817="SELL",E817-F817,IF(D817="BUY",F817-E817)))*C817</f>
        <v>2500</v>
      </c>
      <c r="J817" s="41">
        <v>0</v>
      </c>
      <c r="K817" s="41">
        <v>0</v>
      </c>
      <c r="L817" s="49">
        <f t="shared" ref="L817" si="2374">(J817+I817+K817)/C817</f>
        <v>1</v>
      </c>
      <c r="M817" s="49">
        <f t="shared" ref="M817" si="2375">L817*C817</f>
        <v>2500</v>
      </c>
    </row>
    <row r="818" spans="1:13" s="42" customFormat="1" x14ac:dyDescent="0.25">
      <c r="A818" s="5">
        <v>43796</v>
      </c>
      <c r="B818" s="37" t="s">
        <v>573</v>
      </c>
      <c r="C818" s="37">
        <v>50</v>
      </c>
      <c r="D818" s="37" t="s">
        <v>17</v>
      </c>
      <c r="E818" s="74">
        <v>20930</v>
      </c>
      <c r="F818" s="74">
        <v>20990</v>
      </c>
      <c r="G818" s="41">
        <v>21100</v>
      </c>
      <c r="H818" s="74">
        <v>21200</v>
      </c>
      <c r="I818" s="49">
        <f t="shared" ref="I818" si="2376">(IF(D818="SELL",E818-F818,IF(D818="BUY",F818-E818)))*C818</f>
        <v>3000</v>
      </c>
      <c r="J818" s="41">
        <f>C818*110</f>
        <v>5500</v>
      </c>
      <c r="K818" s="41">
        <f>C818*100</f>
        <v>5000</v>
      </c>
      <c r="L818" s="49">
        <f t="shared" ref="L818" si="2377">(J818+I818+K818)/C818</f>
        <v>270</v>
      </c>
      <c r="M818" s="49">
        <f t="shared" ref="M818" si="2378">L818*C818</f>
        <v>13500</v>
      </c>
    </row>
    <row r="819" spans="1:13" s="42" customFormat="1" x14ac:dyDescent="0.25">
      <c r="A819" s="5">
        <v>43796</v>
      </c>
      <c r="B819" s="37" t="s">
        <v>562</v>
      </c>
      <c r="C819" s="37">
        <v>2500</v>
      </c>
      <c r="D819" s="37" t="s">
        <v>17</v>
      </c>
      <c r="E819" s="74">
        <v>315.5</v>
      </c>
      <c r="F819" s="74">
        <v>317</v>
      </c>
      <c r="G819" s="41">
        <v>320</v>
      </c>
      <c r="H819" s="74">
        <v>0</v>
      </c>
      <c r="I819" s="49">
        <f t="shared" ref="I819" si="2379">(IF(D819="SELL",E819-F819,IF(D819="BUY",F819-E819)))*C819</f>
        <v>3750</v>
      </c>
      <c r="J819" s="41">
        <f>C819*3</f>
        <v>7500</v>
      </c>
      <c r="K819" s="41">
        <v>0</v>
      </c>
      <c r="L819" s="49">
        <f t="shared" ref="L819" si="2380">(J819+I819+K819)/C819</f>
        <v>4.5</v>
      </c>
      <c r="M819" s="49">
        <f t="shared" ref="M819" si="2381">L819*C819</f>
        <v>11250</v>
      </c>
    </row>
    <row r="820" spans="1:13" s="42" customFormat="1" x14ac:dyDescent="0.25">
      <c r="A820" s="5">
        <v>43796</v>
      </c>
      <c r="B820" s="37" t="s">
        <v>116</v>
      </c>
      <c r="C820" s="37">
        <v>1200</v>
      </c>
      <c r="D820" s="37" t="s">
        <v>17</v>
      </c>
      <c r="E820" s="74">
        <v>757</v>
      </c>
      <c r="F820" s="74">
        <v>753</v>
      </c>
      <c r="G820" s="41">
        <v>0</v>
      </c>
      <c r="H820" s="74">
        <v>0</v>
      </c>
      <c r="I820" s="49">
        <f t="shared" ref="I820" si="2382">(IF(D820="SELL",E820-F820,IF(D820="BUY",F820-E820)))*C820</f>
        <v>-4800</v>
      </c>
      <c r="J820" s="41">
        <v>0</v>
      </c>
      <c r="K820" s="41">
        <v>0</v>
      </c>
      <c r="L820" s="49">
        <f t="shared" ref="L820" si="2383">(J820+I820+K820)/C820</f>
        <v>-4</v>
      </c>
      <c r="M820" s="49">
        <f t="shared" ref="M820" si="2384">L820*C820</f>
        <v>-4800</v>
      </c>
    </row>
    <row r="821" spans="1:13" s="42" customFormat="1" x14ac:dyDescent="0.25">
      <c r="A821" s="5">
        <v>43795</v>
      </c>
      <c r="B821" s="37" t="s">
        <v>573</v>
      </c>
      <c r="C821" s="37">
        <v>50</v>
      </c>
      <c r="D821" s="37" t="s">
        <v>17</v>
      </c>
      <c r="E821" s="74">
        <v>20856</v>
      </c>
      <c r="F821" s="74">
        <v>20910</v>
      </c>
      <c r="G821" s="41">
        <v>21000</v>
      </c>
      <c r="H821" s="74">
        <v>21100</v>
      </c>
      <c r="I821" s="49">
        <f t="shared" ref="I821" si="2385">(IF(D821="SELL",E821-F821,IF(D821="BUY",F821-E821)))*C821</f>
        <v>2700</v>
      </c>
      <c r="J821" s="41">
        <f>C821*90</f>
        <v>4500</v>
      </c>
      <c r="K821" s="41">
        <f>C821*100</f>
        <v>5000</v>
      </c>
      <c r="L821" s="49">
        <f t="shared" ref="L821" si="2386">(J821+I821+K821)/C821</f>
        <v>244</v>
      </c>
      <c r="M821" s="49">
        <f t="shared" ref="M821" si="2387">L821*C821</f>
        <v>12200</v>
      </c>
    </row>
    <row r="822" spans="1:13" s="42" customFormat="1" x14ac:dyDescent="0.25">
      <c r="A822" s="5">
        <v>43795</v>
      </c>
      <c r="B822" s="37" t="s">
        <v>188</v>
      </c>
      <c r="C822" s="37">
        <v>250</v>
      </c>
      <c r="D822" s="37" t="s">
        <v>17</v>
      </c>
      <c r="E822" s="74">
        <v>2940</v>
      </c>
      <c r="F822" s="74">
        <v>2956</v>
      </c>
      <c r="G822" s="41">
        <v>2971.7</v>
      </c>
      <c r="H822" s="74">
        <v>0</v>
      </c>
      <c r="I822" s="49">
        <f t="shared" ref="I822" si="2388">(IF(D822="SELL",E822-F822,IF(D822="BUY",F822-E822)))*C822</f>
        <v>4000</v>
      </c>
      <c r="J822" s="41">
        <f>C822*16</f>
        <v>4000</v>
      </c>
      <c r="K822" s="41">
        <v>0</v>
      </c>
      <c r="L822" s="49">
        <f t="shared" ref="L822" si="2389">(J822+I822+K822)/C822</f>
        <v>32</v>
      </c>
      <c r="M822" s="49">
        <f t="shared" ref="M822" si="2390">L822*C822</f>
        <v>8000</v>
      </c>
    </row>
    <row r="823" spans="1:13" s="42" customFormat="1" x14ac:dyDescent="0.25">
      <c r="A823" s="5">
        <v>43795</v>
      </c>
      <c r="B823" s="37" t="s">
        <v>86</v>
      </c>
      <c r="C823" s="37">
        <v>500</v>
      </c>
      <c r="D823" s="37" t="s">
        <v>17</v>
      </c>
      <c r="E823" s="74">
        <v>1645</v>
      </c>
      <c r="F823" s="74">
        <v>1650</v>
      </c>
      <c r="G823" s="41">
        <v>0</v>
      </c>
      <c r="H823" s="74">
        <v>0</v>
      </c>
      <c r="I823" s="49">
        <f t="shared" ref="I823" si="2391">(IF(D823="SELL",E823-F823,IF(D823="BUY",F823-E823)))*C823</f>
        <v>2500</v>
      </c>
      <c r="J823" s="41">
        <v>0</v>
      </c>
      <c r="K823" s="41">
        <v>0</v>
      </c>
      <c r="L823" s="49">
        <f t="shared" ref="L823" si="2392">(J823+I823+K823)/C823</f>
        <v>5</v>
      </c>
      <c r="M823" s="49">
        <f t="shared" ref="M823" si="2393">L823*C823</f>
        <v>2500</v>
      </c>
    </row>
    <row r="824" spans="1:13" s="42" customFormat="1" x14ac:dyDescent="0.25">
      <c r="A824" s="5">
        <v>43795</v>
      </c>
      <c r="B824" s="37" t="s">
        <v>118</v>
      </c>
      <c r="C824" s="37">
        <v>1000</v>
      </c>
      <c r="D824" s="37" t="s">
        <v>17</v>
      </c>
      <c r="E824" s="74">
        <v>487</v>
      </c>
      <c r="F824" s="74">
        <v>482</v>
      </c>
      <c r="G824" s="41">
        <v>0</v>
      </c>
      <c r="H824" s="74">
        <v>0</v>
      </c>
      <c r="I824" s="49">
        <f t="shared" ref="I824" si="2394">(IF(D824="SELL",E824-F824,IF(D824="BUY",F824-E824)))*C824</f>
        <v>-5000</v>
      </c>
      <c r="J824" s="41">
        <v>0</v>
      </c>
      <c r="K824" s="41">
        <v>0</v>
      </c>
      <c r="L824" s="49">
        <f t="shared" ref="L824" si="2395">(J824+I824+K824)/C824</f>
        <v>-5</v>
      </c>
      <c r="M824" s="49">
        <f t="shared" ref="M824" si="2396">L824*C824</f>
        <v>-5000</v>
      </c>
    </row>
    <row r="825" spans="1:13" s="42" customFormat="1" x14ac:dyDescent="0.25">
      <c r="A825" s="5">
        <v>43794</v>
      </c>
      <c r="B825" s="37" t="s">
        <v>509</v>
      </c>
      <c r="C825" s="37">
        <v>400</v>
      </c>
      <c r="D825" s="37" t="s">
        <v>17</v>
      </c>
      <c r="E825" s="74">
        <v>1470</v>
      </c>
      <c r="F825" s="74">
        <v>1478</v>
      </c>
      <c r="G825" s="41">
        <v>1490</v>
      </c>
      <c r="H825" s="74">
        <v>1496.5</v>
      </c>
      <c r="I825" s="49">
        <f t="shared" ref="I825" si="2397">(IF(D825="SELL",E825-F825,IF(D825="BUY",F825-E825)))*C825</f>
        <v>3200</v>
      </c>
      <c r="J825" s="41">
        <f>C825*12</f>
        <v>4800</v>
      </c>
      <c r="K825" s="41">
        <f>C825*6.5</f>
        <v>2600</v>
      </c>
      <c r="L825" s="49">
        <f t="shared" ref="L825" si="2398">(J825+I825+K825)/C825</f>
        <v>26.5</v>
      </c>
      <c r="M825" s="49">
        <f t="shared" ref="M825" si="2399">L825*C825</f>
        <v>10600</v>
      </c>
    </row>
    <row r="826" spans="1:13" s="42" customFormat="1" x14ac:dyDescent="0.25">
      <c r="A826" s="5">
        <v>43794</v>
      </c>
      <c r="B826" s="37" t="s">
        <v>554</v>
      </c>
      <c r="C826" s="37">
        <v>3000</v>
      </c>
      <c r="D826" s="37" t="s">
        <v>17</v>
      </c>
      <c r="E826" s="74">
        <v>170</v>
      </c>
      <c r="F826" s="74">
        <v>171</v>
      </c>
      <c r="G826" s="41">
        <v>0</v>
      </c>
      <c r="H826" s="74">
        <v>0</v>
      </c>
      <c r="I826" s="49">
        <f t="shared" ref="I826" si="2400">(IF(D826="SELL",E826-F826,IF(D826="BUY",F826-E826)))*C826</f>
        <v>3000</v>
      </c>
      <c r="J826" s="41">
        <v>0</v>
      </c>
      <c r="K826" s="41">
        <v>0</v>
      </c>
      <c r="L826" s="49">
        <f t="shared" ref="L826" si="2401">(J826+I826+K826)/C826</f>
        <v>1</v>
      </c>
      <c r="M826" s="49">
        <f t="shared" ref="M826" si="2402">L826*C826</f>
        <v>3000</v>
      </c>
    </row>
    <row r="827" spans="1:13" s="42" customFormat="1" x14ac:dyDescent="0.25">
      <c r="A827" s="5">
        <v>43794</v>
      </c>
      <c r="B827" s="37" t="s">
        <v>148</v>
      </c>
      <c r="C827" s="37">
        <v>1250</v>
      </c>
      <c r="D827" s="37" t="s">
        <v>17</v>
      </c>
      <c r="E827" s="74">
        <v>467</v>
      </c>
      <c r="F827" s="74">
        <v>470</v>
      </c>
      <c r="G827" s="41">
        <v>0</v>
      </c>
      <c r="H827" s="74">
        <v>0</v>
      </c>
      <c r="I827" s="49">
        <f t="shared" ref="I827" si="2403">(IF(D827="SELL",E827-F827,IF(D827="BUY",F827-E827)))*C827</f>
        <v>3750</v>
      </c>
      <c r="J827" s="41">
        <v>0</v>
      </c>
      <c r="K827" s="41">
        <v>0</v>
      </c>
      <c r="L827" s="49">
        <f t="shared" ref="L827" si="2404">(J827+I827+K827)/C827</f>
        <v>3</v>
      </c>
      <c r="M827" s="49">
        <f t="shared" ref="M827" si="2405">L827*C827</f>
        <v>3750</v>
      </c>
    </row>
    <row r="828" spans="1:13" s="42" customFormat="1" x14ac:dyDescent="0.25">
      <c r="A828" s="5">
        <v>43794</v>
      </c>
      <c r="B828" s="37" t="s">
        <v>163</v>
      </c>
      <c r="C828" s="37">
        <v>8000</v>
      </c>
      <c r="D828" s="37" t="s">
        <v>17</v>
      </c>
      <c r="E828" s="74">
        <v>61.8</v>
      </c>
      <c r="F828" s="74">
        <v>62.3</v>
      </c>
      <c r="G828" s="41">
        <v>0</v>
      </c>
      <c r="H828" s="74">
        <v>0</v>
      </c>
      <c r="I828" s="49">
        <f t="shared" ref="I828" si="2406">(IF(D828="SELL",E828-F828,IF(D828="BUY",F828-E828)))*C828</f>
        <v>4000</v>
      </c>
      <c r="J828" s="41">
        <v>0</v>
      </c>
      <c r="K828" s="41">
        <v>0</v>
      </c>
      <c r="L828" s="49">
        <f t="shared" ref="L828" si="2407">(J828+I828+K828)/C828</f>
        <v>0.5</v>
      </c>
      <c r="M828" s="49">
        <f t="shared" ref="M828" si="2408">L828*C828</f>
        <v>4000</v>
      </c>
    </row>
    <row r="829" spans="1:13" s="42" customFormat="1" x14ac:dyDescent="0.25">
      <c r="A829" s="5">
        <v>43791</v>
      </c>
      <c r="B829" s="37" t="s">
        <v>120</v>
      </c>
      <c r="C829" s="37">
        <v>2000</v>
      </c>
      <c r="D829" s="37" t="s">
        <v>17</v>
      </c>
      <c r="E829" s="74">
        <v>224.5</v>
      </c>
      <c r="F829" s="74">
        <v>226</v>
      </c>
      <c r="G829" s="41">
        <v>0</v>
      </c>
      <c r="H829" s="74">
        <v>0</v>
      </c>
      <c r="I829" s="49">
        <f t="shared" ref="I829" si="2409">(IF(D829="SELL",E829-F829,IF(D829="BUY",F829-E829)))*C829</f>
        <v>3000</v>
      </c>
      <c r="J829" s="41">
        <v>0</v>
      </c>
      <c r="K829" s="41">
        <v>0</v>
      </c>
      <c r="L829" s="49">
        <f t="shared" ref="L829" si="2410">(J829+I829+K829)/C829</f>
        <v>1.5</v>
      </c>
      <c r="M829" s="49">
        <f t="shared" ref="M829" si="2411">L829*C829</f>
        <v>3000</v>
      </c>
    </row>
    <row r="830" spans="1:13" s="42" customFormat="1" x14ac:dyDescent="0.25">
      <c r="A830" s="5">
        <v>43791</v>
      </c>
      <c r="B830" s="37" t="s">
        <v>163</v>
      </c>
      <c r="C830" s="37">
        <v>8000</v>
      </c>
      <c r="D830" s="37" t="s">
        <v>17</v>
      </c>
      <c r="E830" s="74">
        <v>60.5</v>
      </c>
      <c r="F830" s="74">
        <v>60.85</v>
      </c>
      <c r="G830" s="41">
        <v>0</v>
      </c>
      <c r="H830" s="74">
        <v>0</v>
      </c>
      <c r="I830" s="49">
        <f t="shared" ref="I830" si="2412">(IF(D830="SELL",E830-F830,IF(D830="BUY",F830-E830)))*C830</f>
        <v>2800.0000000000114</v>
      </c>
      <c r="J830" s="41">
        <v>0</v>
      </c>
      <c r="K830" s="41">
        <v>0</v>
      </c>
      <c r="L830" s="49">
        <f t="shared" ref="L830" si="2413">(J830+I830+K830)/C830</f>
        <v>0.35000000000000142</v>
      </c>
      <c r="M830" s="49">
        <f t="shared" ref="M830" si="2414">L830*C830</f>
        <v>2800.0000000000114</v>
      </c>
    </row>
    <row r="831" spans="1:13" s="42" customFormat="1" x14ac:dyDescent="0.25">
      <c r="A831" s="5">
        <v>43790</v>
      </c>
      <c r="B831" s="37" t="s">
        <v>115</v>
      </c>
      <c r="C831" s="37">
        <v>2500</v>
      </c>
      <c r="D831" s="37" t="s">
        <v>17</v>
      </c>
      <c r="E831" s="74">
        <v>373</v>
      </c>
      <c r="F831" s="74">
        <v>374.6</v>
      </c>
      <c r="G831" s="41">
        <v>377</v>
      </c>
      <c r="H831" s="74">
        <v>0</v>
      </c>
      <c r="I831" s="49">
        <f t="shared" ref="I831" si="2415">(IF(D831="SELL",E831-F831,IF(D831="BUY",F831-E831)))*C831</f>
        <v>4000.0000000000568</v>
      </c>
      <c r="J831" s="41">
        <f>C831*2.4</f>
        <v>6000</v>
      </c>
      <c r="K831" s="41">
        <v>0</v>
      </c>
      <c r="L831" s="49">
        <f t="shared" ref="L831" si="2416">(J831+I831+K831)/C831</f>
        <v>4.0000000000000222</v>
      </c>
      <c r="M831" s="49">
        <f t="shared" ref="M831" si="2417">L831*C831</f>
        <v>10000.000000000056</v>
      </c>
    </row>
    <row r="832" spans="1:13" s="42" customFormat="1" x14ac:dyDescent="0.25">
      <c r="A832" s="5">
        <v>43790</v>
      </c>
      <c r="B832" s="37" t="s">
        <v>138</v>
      </c>
      <c r="C832" s="37">
        <v>2700</v>
      </c>
      <c r="D832" s="37" t="s">
        <v>17</v>
      </c>
      <c r="E832" s="74">
        <v>308</v>
      </c>
      <c r="F832" s="74">
        <v>309</v>
      </c>
      <c r="G832" s="41">
        <v>311</v>
      </c>
      <c r="H832" s="74">
        <v>0</v>
      </c>
      <c r="I832" s="49">
        <f t="shared" ref="I832" si="2418">(IF(D832="SELL",E832-F832,IF(D832="BUY",F832-E832)))*C832</f>
        <v>2700</v>
      </c>
      <c r="J832" s="41">
        <f>C832*2</f>
        <v>5400</v>
      </c>
      <c r="K832" s="41">
        <v>0</v>
      </c>
      <c r="L832" s="49">
        <f t="shared" ref="L832" si="2419">(J832+I832+K832)/C832</f>
        <v>3</v>
      </c>
      <c r="M832" s="49">
        <f t="shared" ref="M832" si="2420">L832*C832</f>
        <v>8100</v>
      </c>
    </row>
    <row r="833" spans="1:13" s="42" customFormat="1" x14ac:dyDescent="0.25">
      <c r="A833" s="5">
        <v>43790</v>
      </c>
      <c r="B833" s="37" t="s">
        <v>341</v>
      </c>
      <c r="C833" s="37">
        <v>1375</v>
      </c>
      <c r="D833" s="37" t="s">
        <v>17</v>
      </c>
      <c r="E833" s="74">
        <v>499.5</v>
      </c>
      <c r="F833" s="74">
        <v>501.4</v>
      </c>
      <c r="G833" s="41">
        <v>0</v>
      </c>
      <c r="H833" s="74">
        <v>0</v>
      </c>
      <c r="I833" s="49">
        <f t="shared" ref="I833" si="2421">(IF(D833="SELL",E833-F833,IF(D833="BUY",F833-E833)))*C833</f>
        <v>2612.4999999999686</v>
      </c>
      <c r="J833" s="41">
        <v>0</v>
      </c>
      <c r="K833" s="41">
        <v>0</v>
      </c>
      <c r="L833" s="49">
        <f t="shared" ref="L833" si="2422">(J833+I833+K833)/C833</f>
        <v>1.8999999999999773</v>
      </c>
      <c r="M833" s="49">
        <f t="shared" ref="M833" si="2423">L833*C833</f>
        <v>2612.4999999999686</v>
      </c>
    </row>
    <row r="834" spans="1:13" s="42" customFormat="1" x14ac:dyDescent="0.25">
      <c r="A834" s="5">
        <v>43789</v>
      </c>
      <c r="B834" s="37" t="s">
        <v>163</v>
      </c>
      <c r="C834" s="37">
        <v>8000</v>
      </c>
      <c r="D834" s="37" t="s">
        <v>17</v>
      </c>
      <c r="E834" s="74">
        <v>58.2</v>
      </c>
      <c r="F834" s="74">
        <v>58.5</v>
      </c>
      <c r="G834" s="41">
        <v>59</v>
      </c>
      <c r="H834" s="74">
        <v>60</v>
      </c>
      <c r="I834" s="49">
        <f t="shared" ref="I834" si="2424">(IF(D834="SELL",E834-F834,IF(D834="BUY",F834-E834)))*C834</f>
        <v>2399.9999999999773</v>
      </c>
      <c r="J834" s="41">
        <f>C834*0.5</f>
        <v>4000</v>
      </c>
      <c r="K834" s="41">
        <f>C834*1</f>
        <v>8000</v>
      </c>
      <c r="L834" s="49">
        <f t="shared" ref="L834" si="2425">(J834+I834+K834)/C834</f>
        <v>1.7999999999999974</v>
      </c>
      <c r="M834" s="49">
        <f t="shared" ref="M834" si="2426">L834*C834</f>
        <v>14399.999999999978</v>
      </c>
    </row>
    <row r="835" spans="1:13" s="42" customFormat="1" x14ac:dyDescent="0.25">
      <c r="A835" s="5">
        <v>43789</v>
      </c>
      <c r="B835" s="37" t="s">
        <v>139</v>
      </c>
      <c r="C835" s="37">
        <v>3000</v>
      </c>
      <c r="D835" s="37" t="s">
        <v>17</v>
      </c>
      <c r="E835" s="74">
        <v>169</v>
      </c>
      <c r="F835" s="74">
        <v>169.8</v>
      </c>
      <c r="G835" s="41">
        <v>0</v>
      </c>
      <c r="H835" s="74">
        <v>0</v>
      </c>
      <c r="I835" s="49">
        <f t="shared" ref="I835" si="2427">(IF(D835="SELL",E835-F835,IF(D835="BUY",F835-E835)))*C835</f>
        <v>2400.0000000000341</v>
      </c>
      <c r="J835" s="41">
        <v>0</v>
      </c>
      <c r="K835" s="41">
        <v>0</v>
      </c>
      <c r="L835" s="49">
        <f t="shared" ref="L835" si="2428">(J835+I835+K835)/C835</f>
        <v>0.80000000000001137</v>
      </c>
      <c r="M835" s="49">
        <f t="shared" ref="M835" si="2429">L835*C835</f>
        <v>2400.0000000000341</v>
      </c>
    </row>
    <row r="836" spans="1:13" s="42" customFormat="1" x14ac:dyDescent="0.25">
      <c r="A836" s="5">
        <v>43789</v>
      </c>
      <c r="B836" s="37" t="s">
        <v>455</v>
      </c>
      <c r="C836" s="37">
        <v>1300</v>
      </c>
      <c r="D836" s="37" t="s">
        <v>17</v>
      </c>
      <c r="E836" s="74">
        <v>360.5</v>
      </c>
      <c r="F836" s="74">
        <v>357</v>
      </c>
      <c r="G836" s="41">
        <v>0</v>
      </c>
      <c r="H836" s="74">
        <v>0</v>
      </c>
      <c r="I836" s="49">
        <f t="shared" ref="I836" si="2430">(IF(D836="SELL",E836-F836,IF(D836="BUY",F836-E836)))*C836</f>
        <v>-4550</v>
      </c>
      <c r="J836" s="41">
        <v>0</v>
      </c>
      <c r="K836" s="41">
        <v>0</v>
      </c>
      <c r="L836" s="49">
        <f t="shared" ref="L836" si="2431">(J836+I836+K836)/C836</f>
        <v>-3.5</v>
      </c>
      <c r="M836" s="49">
        <f t="shared" ref="M836" si="2432">L836*C836</f>
        <v>-4550</v>
      </c>
    </row>
    <row r="837" spans="1:13" s="42" customFormat="1" x14ac:dyDescent="0.25">
      <c r="A837" s="5">
        <v>43788</v>
      </c>
      <c r="B837" s="37" t="s">
        <v>341</v>
      </c>
      <c r="C837" s="37">
        <v>1375</v>
      </c>
      <c r="D837" s="37" t="s">
        <v>17</v>
      </c>
      <c r="E837" s="74">
        <v>499.5</v>
      </c>
      <c r="F837" s="74">
        <v>501.4</v>
      </c>
      <c r="G837" s="41">
        <v>0</v>
      </c>
      <c r="H837" s="74">
        <v>0</v>
      </c>
      <c r="I837" s="49">
        <f t="shared" ref="I837" si="2433">(IF(D837="SELL",E837-F837,IF(D837="BUY",F837-E837)))*C837</f>
        <v>2612.4999999999686</v>
      </c>
      <c r="J837" s="41">
        <v>0</v>
      </c>
      <c r="K837" s="41">
        <v>0</v>
      </c>
      <c r="L837" s="49">
        <f t="shared" ref="L837" si="2434">(J837+I837+K837)/C837</f>
        <v>1.8999999999999773</v>
      </c>
      <c r="M837" s="49">
        <f t="shared" ref="M837" si="2435">L837*C837</f>
        <v>2612.4999999999686</v>
      </c>
    </row>
    <row r="838" spans="1:13" s="42" customFormat="1" x14ac:dyDescent="0.25">
      <c r="A838" s="5">
        <v>43788</v>
      </c>
      <c r="B838" s="37" t="s">
        <v>269</v>
      </c>
      <c r="C838" s="37">
        <v>600</v>
      </c>
      <c r="D838" s="37" t="s">
        <v>17</v>
      </c>
      <c r="E838" s="74">
        <v>1057</v>
      </c>
      <c r="F838" s="74">
        <v>1050</v>
      </c>
      <c r="G838" s="41">
        <v>0</v>
      </c>
      <c r="H838" s="74">
        <v>0</v>
      </c>
      <c r="I838" s="49">
        <f t="shared" ref="I838" si="2436">(IF(D838="SELL",E838-F838,IF(D838="BUY",F838-E838)))*C838</f>
        <v>-4200</v>
      </c>
      <c r="J838" s="41">
        <v>0</v>
      </c>
      <c r="K838" s="41">
        <v>0</v>
      </c>
      <c r="L838" s="49">
        <f t="shared" ref="L838" si="2437">(J838+I838+K838)/C838</f>
        <v>-7</v>
      </c>
      <c r="M838" s="49">
        <f t="shared" ref="M838" si="2438">L838*C838</f>
        <v>-4200</v>
      </c>
    </row>
    <row r="839" spans="1:13" s="42" customFormat="1" x14ac:dyDescent="0.25">
      <c r="A839" s="5">
        <v>43787</v>
      </c>
      <c r="B839" s="37" t="s">
        <v>138</v>
      </c>
      <c r="C839" s="37">
        <v>2700</v>
      </c>
      <c r="D839" s="37" t="s">
        <v>17</v>
      </c>
      <c r="E839" s="74">
        <v>305</v>
      </c>
      <c r="F839" s="74">
        <v>306</v>
      </c>
      <c r="G839" s="41">
        <v>0</v>
      </c>
      <c r="H839" s="74">
        <v>0</v>
      </c>
      <c r="I839" s="49">
        <f t="shared" ref="I839" si="2439">(IF(D839="SELL",E839-F839,IF(D839="BUY",F839-E839)))*C839</f>
        <v>2700</v>
      </c>
      <c r="J839" s="41">
        <v>0</v>
      </c>
      <c r="K839" s="41">
        <v>0</v>
      </c>
      <c r="L839" s="49">
        <f t="shared" ref="L839" si="2440">(J839+I839+K839)/C839</f>
        <v>1</v>
      </c>
      <c r="M839" s="49">
        <f t="shared" ref="M839" si="2441">L839*C839</f>
        <v>2700</v>
      </c>
    </row>
    <row r="840" spans="1:13" s="42" customFormat="1" x14ac:dyDescent="0.25">
      <c r="A840" s="5">
        <v>43787</v>
      </c>
      <c r="B840" s="37" t="s">
        <v>19</v>
      </c>
      <c r="C840" s="37">
        <v>2800</v>
      </c>
      <c r="D840" s="37" t="s">
        <v>17</v>
      </c>
      <c r="E840" s="74">
        <v>216</v>
      </c>
      <c r="F840" s="74">
        <v>217</v>
      </c>
      <c r="G840" s="41">
        <v>0</v>
      </c>
      <c r="H840" s="74">
        <v>0</v>
      </c>
      <c r="I840" s="49">
        <f t="shared" ref="I840" si="2442">(IF(D840="SELL",E840-F840,IF(D840="BUY",F840-E840)))*C840</f>
        <v>2800</v>
      </c>
      <c r="J840" s="41">
        <v>0</v>
      </c>
      <c r="K840" s="41">
        <v>0</v>
      </c>
      <c r="L840" s="49">
        <f t="shared" ref="L840" si="2443">(J840+I840+K840)/C840</f>
        <v>1</v>
      </c>
      <c r="M840" s="49">
        <f t="shared" ref="M840" si="2444">L840*C840</f>
        <v>2800</v>
      </c>
    </row>
    <row r="841" spans="1:13" s="42" customFormat="1" x14ac:dyDescent="0.25">
      <c r="A841" s="5">
        <v>43787</v>
      </c>
      <c r="B841" s="37" t="s">
        <v>127</v>
      </c>
      <c r="C841" s="37">
        <v>2500</v>
      </c>
      <c r="D841" s="37" t="s">
        <v>17</v>
      </c>
      <c r="E841" s="74">
        <v>203.5</v>
      </c>
      <c r="F841" s="74">
        <v>204.4</v>
      </c>
      <c r="G841" s="41">
        <v>0</v>
      </c>
      <c r="H841" s="74">
        <v>0</v>
      </c>
      <c r="I841" s="49">
        <f t="shared" ref="I841" si="2445">(IF(D841="SELL",E841-F841,IF(D841="BUY",F841-E841)))*C841</f>
        <v>2250.0000000000141</v>
      </c>
      <c r="J841" s="41">
        <v>0</v>
      </c>
      <c r="K841" s="41">
        <v>0</v>
      </c>
      <c r="L841" s="49">
        <f t="shared" ref="L841" si="2446">(J841+I841+K841)/C841</f>
        <v>0.90000000000000568</v>
      </c>
      <c r="M841" s="49">
        <f t="shared" ref="M841" si="2447">L841*C841</f>
        <v>2250.0000000000141</v>
      </c>
    </row>
    <row r="842" spans="1:13" s="42" customFormat="1" x14ac:dyDescent="0.25">
      <c r="A842" s="5">
        <v>43784</v>
      </c>
      <c r="B842" s="37" t="s">
        <v>123</v>
      </c>
      <c r="C842" s="37">
        <v>2750</v>
      </c>
      <c r="D842" s="37" t="s">
        <v>17</v>
      </c>
      <c r="E842" s="74">
        <v>427</v>
      </c>
      <c r="F842" s="74">
        <v>428</v>
      </c>
      <c r="G842" s="41">
        <v>0</v>
      </c>
      <c r="H842" s="74">
        <v>0</v>
      </c>
      <c r="I842" s="49">
        <f t="shared" ref="I842" si="2448">(IF(D842="SELL",E842-F842,IF(D842="BUY",F842-E842)))*C842</f>
        <v>2750</v>
      </c>
      <c r="J842" s="41">
        <v>0</v>
      </c>
      <c r="K842" s="41">
        <v>0</v>
      </c>
      <c r="L842" s="49">
        <f t="shared" ref="L842" si="2449">(J842+I842+K842)/C842</f>
        <v>1</v>
      </c>
      <c r="M842" s="49">
        <f t="shared" ref="M842" si="2450">L842*C842</f>
        <v>2750</v>
      </c>
    </row>
    <row r="843" spans="1:13" s="42" customFormat="1" x14ac:dyDescent="0.25">
      <c r="A843" s="5">
        <v>43784</v>
      </c>
      <c r="B843" s="37" t="s">
        <v>109</v>
      </c>
      <c r="C843" s="37">
        <v>400</v>
      </c>
      <c r="D843" s="37" t="s">
        <v>17</v>
      </c>
      <c r="E843" s="74">
        <v>1620</v>
      </c>
      <c r="F843" s="74">
        <v>1626</v>
      </c>
      <c r="G843" s="41">
        <v>0</v>
      </c>
      <c r="H843" s="74">
        <v>0</v>
      </c>
      <c r="I843" s="49">
        <f t="shared" ref="I843" si="2451">(IF(D843="SELL",E843-F843,IF(D843="BUY",F843-E843)))*C843</f>
        <v>2400</v>
      </c>
      <c r="J843" s="41">
        <v>0</v>
      </c>
      <c r="K843" s="41">
        <v>0</v>
      </c>
      <c r="L843" s="49">
        <f t="shared" ref="L843" si="2452">(J843+I843+K843)/C843</f>
        <v>6</v>
      </c>
      <c r="M843" s="49">
        <f t="shared" ref="M843" si="2453">L843*C843</f>
        <v>2400</v>
      </c>
    </row>
    <row r="844" spans="1:13" s="42" customFormat="1" x14ac:dyDescent="0.25">
      <c r="A844" s="5">
        <v>43784</v>
      </c>
      <c r="B844" s="37" t="s">
        <v>168</v>
      </c>
      <c r="C844" s="37">
        <v>250</v>
      </c>
      <c r="D844" s="37" t="s">
        <v>17</v>
      </c>
      <c r="E844" s="74">
        <v>2235</v>
      </c>
      <c r="F844" s="74">
        <v>2226.15</v>
      </c>
      <c r="G844" s="41">
        <v>0</v>
      </c>
      <c r="H844" s="74">
        <v>0</v>
      </c>
      <c r="I844" s="49">
        <f t="shared" ref="I844" si="2454">(IF(D844="SELL",E844-F844,IF(D844="BUY",F844-E844)))*C844</f>
        <v>-2212.4999999999773</v>
      </c>
      <c r="J844" s="41">
        <v>0</v>
      </c>
      <c r="K844" s="41">
        <v>0</v>
      </c>
      <c r="L844" s="49">
        <f t="shared" ref="L844" si="2455">(J844+I844+K844)/C844</f>
        <v>-8.8499999999999091</v>
      </c>
      <c r="M844" s="49">
        <f t="shared" ref="M844" si="2456">L844*C844</f>
        <v>-2212.4999999999773</v>
      </c>
    </row>
    <row r="845" spans="1:13" s="42" customFormat="1" x14ac:dyDescent="0.25">
      <c r="A845" s="5">
        <v>43784</v>
      </c>
      <c r="B845" s="37" t="s">
        <v>455</v>
      </c>
      <c r="C845" s="37">
        <v>1300</v>
      </c>
      <c r="D845" s="37" t="s">
        <v>20</v>
      </c>
      <c r="E845" s="74">
        <v>355</v>
      </c>
      <c r="F845" s="74">
        <v>357.55</v>
      </c>
      <c r="G845" s="41">
        <v>0</v>
      </c>
      <c r="H845" s="74">
        <v>0</v>
      </c>
      <c r="I845" s="49">
        <f t="shared" ref="I845" si="2457">(IF(D845="SELL",E845-F845,IF(D845="BUY",F845-E845)))*C845</f>
        <v>-3315.0000000000146</v>
      </c>
      <c r="J845" s="41">
        <v>0</v>
      </c>
      <c r="K845" s="41">
        <v>0</v>
      </c>
      <c r="L845" s="49">
        <f t="shared" ref="L845" si="2458">(J845+I845+K845)/C845</f>
        <v>-2.5500000000000114</v>
      </c>
      <c r="M845" s="49">
        <f t="shared" ref="M845" si="2459">L845*C845</f>
        <v>-3315.0000000000146</v>
      </c>
    </row>
    <row r="846" spans="1:13" s="42" customFormat="1" x14ac:dyDescent="0.25">
      <c r="A846" s="5">
        <v>43783</v>
      </c>
      <c r="B846" s="37" t="s">
        <v>393</v>
      </c>
      <c r="C846" s="37">
        <v>12000</v>
      </c>
      <c r="D846" s="37" t="s">
        <v>20</v>
      </c>
      <c r="E846" s="74">
        <v>37.4</v>
      </c>
      <c r="F846" s="74">
        <v>37.1</v>
      </c>
      <c r="G846" s="41">
        <v>0</v>
      </c>
      <c r="H846" s="74">
        <v>0</v>
      </c>
      <c r="I846" s="49">
        <f t="shared" ref="I846" si="2460">(IF(D846="SELL",E846-F846,IF(D846="BUY",F846-E846)))*C846</f>
        <v>3599.9999999999659</v>
      </c>
      <c r="J846" s="41">
        <v>0</v>
      </c>
      <c r="K846" s="41">
        <v>0</v>
      </c>
      <c r="L846" s="49">
        <f t="shared" ref="L846" si="2461">(J846+I846+K846)/C846</f>
        <v>0.29999999999999716</v>
      </c>
      <c r="M846" s="49">
        <f t="shared" ref="M846" si="2462">L846*C846</f>
        <v>3599.9999999999659</v>
      </c>
    </row>
    <row r="847" spans="1:13" s="42" customFormat="1" x14ac:dyDescent="0.25">
      <c r="A847" s="5">
        <v>43783</v>
      </c>
      <c r="B847" s="37" t="s">
        <v>163</v>
      </c>
      <c r="C847" s="37">
        <v>8000</v>
      </c>
      <c r="D847" s="37" t="s">
        <v>20</v>
      </c>
      <c r="E847" s="74">
        <v>54.9</v>
      </c>
      <c r="F847" s="74">
        <v>54.5</v>
      </c>
      <c r="G847" s="41">
        <v>0</v>
      </c>
      <c r="H847" s="74">
        <v>0</v>
      </c>
      <c r="I847" s="49">
        <f t="shared" ref="I847" si="2463">(IF(D847="SELL",E847-F847,IF(D847="BUY",F847-E847)))*C847</f>
        <v>3199.9999999999886</v>
      </c>
      <c r="J847" s="41">
        <v>0</v>
      </c>
      <c r="K847" s="41">
        <v>0</v>
      </c>
      <c r="L847" s="49">
        <f t="shared" ref="L847" si="2464">(J847+I847+K847)/C847</f>
        <v>0.39999999999999858</v>
      </c>
      <c r="M847" s="49">
        <f t="shared" ref="M847" si="2465">L847*C847</f>
        <v>3199.9999999999886</v>
      </c>
    </row>
    <row r="848" spans="1:13" s="42" customFormat="1" x14ac:dyDescent="0.25">
      <c r="A848" s="5">
        <v>43783</v>
      </c>
      <c r="B848" s="37" t="s">
        <v>535</v>
      </c>
      <c r="C848" s="37">
        <v>1200</v>
      </c>
      <c r="D848" s="37" t="s">
        <v>20</v>
      </c>
      <c r="E848" s="74">
        <v>319</v>
      </c>
      <c r="F848" s="74">
        <v>323</v>
      </c>
      <c r="G848" s="41">
        <v>0</v>
      </c>
      <c r="H848" s="74">
        <v>0</v>
      </c>
      <c r="I848" s="49">
        <f t="shared" ref="I848" si="2466">(IF(D848="SELL",E848-F848,IF(D848="BUY",F848-E848)))*C848</f>
        <v>-4800</v>
      </c>
      <c r="J848" s="41">
        <v>0</v>
      </c>
      <c r="K848" s="41">
        <v>0</v>
      </c>
      <c r="L848" s="49">
        <f t="shared" ref="L848" si="2467">(J848+I848+K848)/C848</f>
        <v>-4</v>
      </c>
      <c r="M848" s="49">
        <f t="shared" ref="M848" si="2468">L848*C848</f>
        <v>-4800</v>
      </c>
    </row>
    <row r="849" spans="1:13" s="42" customFormat="1" x14ac:dyDescent="0.25">
      <c r="A849" s="5">
        <v>43783</v>
      </c>
      <c r="B849" s="37" t="s">
        <v>86</v>
      </c>
      <c r="C849" s="37">
        <v>500</v>
      </c>
      <c r="D849" s="37" t="s">
        <v>17</v>
      </c>
      <c r="E849" s="74">
        <v>1630</v>
      </c>
      <c r="F849" s="74">
        <v>1620</v>
      </c>
      <c r="G849" s="41">
        <v>0</v>
      </c>
      <c r="H849" s="74">
        <v>0</v>
      </c>
      <c r="I849" s="49">
        <f t="shared" ref="I849" si="2469">(IF(D849="SELL",E849-F849,IF(D849="BUY",F849-E849)))*C849</f>
        <v>-5000</v>
      </c>
      <c r="J849" s="41">
        <v>0</v>
      </c>
      <c r="K849" s="41">
        <v>0</v>
      </c>
      <c r="L849" s="49">
        <f t="shared" ref="L849" si="2470">(J849+I849+K849)/C849</f>
        <v>-10</v>
      </c>
      <c r="M849" s="49">
        <f t="shared" ref="M849" si="2471">L849*C849</f>
        <v>-5000</v>
      </c>
    </row>
    <row r="850" spans="1:13" s="42" customFormat="1" x14ac:dyDescent="0.25">
      <c r="A850" s="5">
        <v>43782</v>
      </c>
      <c r="B850" s="37" t="s">
        <v>393</v>
      </c>
      <c r="C850" s="37">
        <v>12000</v>
      </c>
      <c r="D850" s="37" t="s">
        <v>20</v>
      </c>
      <c r="E850" s="74">
        <v>39</v>
      </c>
      <c r="F850" s="74">
        <v>38.75</v>
      </c>
      <c r="G850" s="41">
        <v>38.299999999999997</v>
      </c>
      <c r="H850" s="74">
        <v>37.799999999999997</v>
      </c>
      <c r="I850" s="49">
        <f t="shared" ref="I850" si="2472">(IF(D850="SELL",E850-F850,IF(D850="BUY",F850-E850)))*C850</f>
        <v>3000</v>
      </c>
      <c r="J850" s="41">
        <f>C850*0.45</f>
        <v>5400</v>
      </c>
      <c r="K850" s="41">
        <f>C850*0.5</f>
        <v>6000</v>
      </c>
      <c r="L850" s="49">
        <f t="shared" ref="L850" si="2473">(J850+I850+K850)/C850</f>
        <v>1.2</v>
      </c>
      <c r="M850" s="49">
        <f t="shared" ref="M850" si="2474">L850*C850</f>
        <v>14400</v>
      </c>
    </row>
    <row r="851" spans="1:13" s="42" customFormat="1" x14ac:dyDescent="0.25">
      <c r="A851" s="5">
        <v>43782</v>
      </c>
      <c r="B851" s="37" t="s">
        <v>540</v>
      </c>
      <c r="C851" s="37">
        <v>6200</v>
      </c>
      <c r="D851" s="37" t="s">
        <v>20</v>
      </c>
      <c r="E851" s="74">
        <v>111.5</v>
      </c>
      <c r="F851" s="74">
        <v>111.1</v>
      </c>
      <c r="G851" s="41">
        <v>110.65</v>
      </c>
      <c r="H851" s="74">
        <v>0</v>
      </c>
      <c r="I851" s="49">
        <f t="shared" ref="I851" si="2475">(IF(D851="SELL",E851-F851,IF(D851="BUY",F851-E851)))*C851</f>
        <v>2480.0000000000355</v>
      </c>
      <c r="J851" s="41">
        <f>C851*0.45</f>
        <v>2790</v>
      </c>
      <c r="K851" s="41">
        <v>0</v>
      </c>
      <c r="L851" s="49">
        <f t="shared" ref="L851" si="2476">(J851+I851+K851)/C851</f>
        <v>0.85000000000000575</v>
      </c>
      <c r="M851" s="49">
        <f t="shared" ref="M851" si="2477">L851*C851</f>
        <v>5270.0000000000355</v>
      </c>
    </row>
    <row r="852" spans="1:13" s="42" customFormat="1" x14ac:dyDescent="0.25">
      <c r="A852" s="5">
        <v>43782</v>
      </c>
      <c r="B852" s="37" t="s">
        <v>526</v>
      </c>
      <c r="C852" s="37">
        <v>400</v>
      </c>
      <c r="D852" s="37" t="s">
        <v>20</v>
      </c>
      <c r="E852" s="74">
        <v>1747</v>
      </c>
      <c r="F852" s="74">
        <v>1740</v>
      </c>
      <c r="G852" s="41">
        <v>1736.55</v>
      </c>
      <c r="H852" s="74">
        <v>0</v>
      </c>
      <c r="I852" s="49">
        <f t="shared" ref="I852" si="2478">(IF(D852="SELL",E852-F852,IF(D852="BUY",F852-E852)))*C852</f>
        <v>2800</v>
      </c>
      <c r="J852" s="41">
        <f>C852*3.5</f>
        <v>1400</v>
      </c>
      <c r="K852" s="41">
        <v>0</v>
      </c>
      <c r="L852" s="49">
        <f t="shared" ref="L852" si="2479">(J852+I852+K852)/C852</f>
        <v>10.5</v>
      </c>
      <c r="M852" s="49">
        <f t="shared" ref="M852" si="2480">L852*C852</f>
        <v>4200</v>
      </c>
    </row>
    <row r="853" spans="1:13" s="42" customFormat="1" x14ac:dyDescent="0.25">
      <c r="A853" s="5">
        <v>43780</v>
      </c>
      <c r="B853" s="37" t="s">
        <v>123</v>
      </c>
      <c r="C853" s="37">
        <v>2750</v>
      </c>
      <c r="D853" s="37" t="s">
        <v>17</v>
      </c>
      <c r="E853" s="74">
        <v>425</v>
      </c>
      <c r="F853" s="74">
        <v>425.9</v>
      </c>
      <c r="G853" s="41">
        <v>0</v>
      </c>
      <c r="H853" s="74">
        <v>0</v>
      </c>
      <c r="I853" s="49">
        <f t="shared" ref="I853" si="2481">(IF(D853="SELL",E853-F853,IF(D853="BUY",F853-E853)))*C853</f>
        <v>2474.9999999999372</v>
      </c>
      <c r="J853" s="41">
        <v>0</v>
      </c>
      <c r="K853" s="41">
        <v>0</v>
      </c>
      <c r="L853" s="49">
        <f t="shared" ref="L853" si="2482">(J853+I853+K853)/C853</f>
        <v>0.89999999999997715</v>
      </c>
      <c r="M853" s="49">
        <f t="shared" ref="M853" si="2483">L853*C853</f>
        <v>2474.9999999999372</v>
      </c>
    </row>
    <row r="854" spans="1:13" s="42" customFormat="1" x14ac:dyDescent="0.25">
      <c r="A854" s="5">
        <v>43780</v>
      </c>
      <c r="B854" s="37" t="s">
        <v>76</v>
      </c>
      <c r="C854" s="37">
        <v>700</v>
      </c>
      <c r="D854" s="37" t="s">
        <v>20</v>
      </c>
      <c r="E854" s="74">
        <v>759</v>
      </c>
      <c r="F854" s="74">
        <v>767</v>
      </c>
      <c r="G854" s="41">
        <v>0</v>
      </c>
      <c r="H854" s="74">
        <v>0</v>
      </c>
      <c r="I854" s="49">
        <f t="shared" ref="I854" si="2484">(IF(D854="SELL",E854-F854,IF(D854="BUY",F854-E854)))*C854</f>
        <v>-5600</v>
      </c>
      <c r="J854" s="41">
        <v>0</v>
      </c>
      <c r="K854" s="41">
        <v>0</v>
      </c>
      <c r="L854" s="49">
        <f t="shared" ref="L854" si="2485">(J854+I854+K854)/C854</f>
        <v>-8</v>
      </c>
      <c r="M854" s="49">
        <f t="shared" ref="M854" si="2486">L854*C854</f>
        <v>-5600</v>
      </c>
    </row>
    <row r="855" spans="1:13" s="42" customFormat="1" x14ac:dyDescent="0.25">
      <c r="A855" s="5">
        <v>43780</v>
      </c>
      <c r="B855" s="37" t="s">
        <v>471</v>
      </c>
      <c r="C855" s="37">
        <v>1500</v>
      </c>
      <c r="D855" s="37" t="s">
        <v>17</v>
      </c>
      <c r="E855" s="74">
        <v>524.5</v>
      </c>
      <c r="F855" s="74">
        <v>523.5</v>
      </c>
      <c r="G855" s="41">
        <v>0</v>
      </c>
      <c r="H855" s="74">
        <v>0</v>
      </c>
      <c r="I855" s="49">
        <f t="shared" ref="I855" si="2487">(IF(D855="SELL",E855-F855,IF(D855="BUY",F855-E855)))*C855</f>
        <v>-1500</v>
      </c>
      <c r="J855" s="41">
        <v>0</v>
      </c>
      <c r="K855" s="41">
        <v>0</v>
      </c>
      <c r="L855" s="49">
        <f t="shared" ref="L855" si="2488">(J855+I855+K855)/C855</f>
        <v>-1</v>
      </c>
      <c r="M855" s="49">
        <f t="shared" ref="M855" si="2489">L855*C855</f>
        <v>-1500</v>
      </c>
    </row>
    <row r="856" spans="1:13" s="42" customFormat="1" x14ac:dyDescent="0.25">
      <c r="A856" s="5">
        <v>43777</v>
      </c>
      <c r="B856" s="37" t="s">
        <v>163</v>
      </c>
      <c r="C856" s="37">
        <v>8000</v>
      </c>
      <c r="D856" s="37" t="s">
        <v>17</v>
      </c>
      <c r="E856" s="74">
        <v>60</v>
      </c>
      <c r="F856" s="74">
        <v>60.3</v>
      </c>
      <c r="G856" s="41">
        <v>61</v>
      </c>
      <c r="H856" s="74">
        <v>0</v>
      </c>
      <c r="I856" s="49">
        <f t="shared" ref="I856" si="2490">(IF(D856="SELL",E856-F856,IF(D856="BUY",F856-E856)))*C856</f>
        <v>2399.9999999999773</v>
      </c>
      <c r="J856" s="41">
        <f>C856*0.7</f>
        <v>5600</v>
      </c>
      <c r="K856" s="41">
        <v>0</v>
      </c>
      <c r="L856" s="49">
        <f t="shared" ref="L856" si="2491">(J856+I856+K856)/C856</f>
        <v>0.99999999999999711</v>
      </c>
      <c r="M856" s="49">
        <f t="shared" ref="M856" si="2492">L856*C856</f>
        <v>7999.9999999999773</v>
      </c>
    </row>
    <row r="857" spans="1:13" s="42" customFormat="1" x14ac:dyDescent="0.25">
      <c r="A857" s="5">
        <v>43777</v>
      </c>
      <c r="B857" s="37" t="s">
        <v>178</v>
      </c>
      <c r="C857" s="37">
        <v>300</v>
      </c>
      <c r="D857" s="37" t="s">
        <v>17</v>
      </c>
      <c r="E857" s="74">
        <v>1515</v>
      </c>
      <c r="F857" s="74">
        <v>1500</v>
      </c>
      <c r="G857" s="41">
        <v>0</v>
      </c>
      <c r="H857" s="74">
        <v>0</v>
      </c>
      <c r="I857" s="49">
        <f t="shared" ref="I857" si="2493">(IF(D857="SELL",E857-F857,IF(D857="BUY",F857-E857)))*C857</f>
        <v>-4500</v>
      </c>
      <c r="J857" s="41">
        <v>0</v>
      </c>
      <c r="K857" s="41">
        <v>0</v>
      </c>
      <c r="L857" s="49">
        <f t="shared" ref="L857" si="2494">(J857+I857+K857)/C857</f>
        <v>-15</v>
      </c>
      <c r="M857" s="49">
        <f t="shared" ref="M857" si="2495">L857*C857</f>
        <v>-4500</v>
      </c>
    </row>
    <row r="858" spans="1:13" s="42" customFormat="1" x14ac:dyDescent="0.25">
      <c r="A858" s="5">
        <v>43777</v>
      </c>
      <c r="B858" s="37" t="s">
        <v>572</v>
      </c>
      <c r="C858" s="37">
        <v>3000</v>
      </c>
      <c r="D858" s="37" t="s">
        <v>17</v>
      </c>
      <c r="E858" s="74">
        <v>176.5</v>
      </c>
      <c r="F858" s="74">
        <v>175</v>
      </c>
      <c r="G858" s="41">
        <v>0</v>
      </c>
      <c r="H858" s="74">
        <v>0</v>
      </c>
      <c r="I858" s="49">
        <f t="shared" ref="I858" si="2496">(IF(D858="SELL",E858-F858,IF(D858="BUY",F858-E858)))*C858</f>
        <v>-4500</v>
      </c>
      <c r="J858" s="41">
        <v>0</v>
      </c>
      <c r="K858" s="41">
        <v>0</v>
      </c>
      <c r="L858" s="49">
        <f t="shared" ref="L858" si="2497">(J858+I858+K858)/C858</f>
        <v>-1.5</v>
      </c>
      <c r="M858" s="49">
        <f t="shared" ref="M858" si="2498">L858*C858</f>
        <v>-4500</v>
      </c>
    </row>
    <row r="859" spans="1:13" s="42" customFormat="1" x14ac:dyDescent="0.25">
      <c r="A859" s="5">
        <v>43776</v>
      </c>
      <c r="B859" s="37" t="s">
        <v>463</v>
      </c>
      <c r="C859" s="37">
        <v>600</v>
      </c>
      <c r="D859" s="37" t="s">
        <v>17</v>
      </c>
      <c r="E859" s="74">
        <v>1822</v>
      </c>
      <c r="F859" s="74">
        <v>1828</v>
      </c>
      <c r="G859" s="41">
        <v>1835</v>
      </c>
      <c r="H859" s="74">
        <v>0</v>
      </c>
      <c r="I859" s="49">
        <f t="shared" ref="I859" si="2499">(IF(D859="SELL",E859-F859,IF(D859="BUY",F859-E859)))*C859</f>
        <v>3600</v>
      </c>
      <c r="J859" s="41">
        <f>C859*7</f>
        <v>4200</v>
      </c>
      <c r="K859" s="41">
        <v>0</v>
      </c>
      <c r="L859" s="49">
        <f t="shared" ref="L859" si="2500">(J859+I859+K859)/C859</f>
        <v>13</v>
      </c>
      <c r="M859" s="49">
        <f t="shared" ref="M859" si="2501">L859*C859</f>
        <v>7800</v>
      </c>
    </row>
    <row r="860" spans="1:13" s="42" customFormat="1" x14ac:dyDescent="0.25">
      <c r="A860" s="5">
        <v>43776</v>
      </c>
      <c r="B860" s="37" t="s">
        <v>122</v>
      </c>
      <c r="C860" s="37">
        <v>1200</v>
      </c>
      <c r="D860" s="37" t="s">
        <v>17</v>
      </c>
      <c r="E860" s="74">
        <v>722</v>
      </c>
      <c r="F860" s="74">
        <v>724.3</v>
      </c>
      <c r="G860" s="41">
        <v>0</v>
      </c>
      <c r="H860" s="74">
        <v>0</v>
      </c>
      <c r="I860" s="49">
        <f t="shared" ref="I860" si="2502">(IF(D860="SELL",E860-F860,IF(D860="BUY",F860-E860)))*C860</f>
        <v>2759.9999999999454</v>
      </c>
      <c r="J860" s="41">
        <v>0</v>
      </c>
      <c r="K860" s="41">
        <v>0</v>
      </c>
      <c r="L860" s="49">
        <f t="shared" ref="L860" si="2503">(J860+I860+K860)/C860</f>
        <v>2.2999999999999545</v>
      </c>
      <c r="M860" s="49">
        <f t="shared" ref="M860" si="2504">L860*C860</f>
        <v>2759.9999999999454</v>
      </c>
    </row>
    <row r="861" spans="1:13" s="42" customFormat="1" x14ac:dyDescent="0.25">
      <c r="A861" s="5">
        <v>43776</v>
      </c>
      <c r="B861" s="37" t="s">
        <v>562</v>
      </c>
      <c r="C861" s="37">
        <v>2500</v>
      </c>
      <c r="D861" s="37" t="s">
        <v>17</v>
      </c>
      <c r="E861" s="74">
        <v>308.60000000000002</v>
      </c>
      <c r="F861" s="74">
        <v>306.60000000000002</v>
      </c>
      <c r="G861" s="41">
        <v>0</v>
      </c>
      <c r="H861" s="74">
        <v>0</v>
      </c>
      <c r="I861" s="49">
        <f t="shared" ref="I861" si="2505">(IF(D861="SELL",E861-F861,IF(D861="BUY",F861-E861)))*C861</f>
        <v>-5000</v>
      </c>
      <c r="J861" s="41">
        <v>0</v>
      </c>
      <c r="K861" s="41">
        <v>0</v>
      </c>
      <c r="L861" s="49">
        <f t="shared" ref="L861" si="2506">(J861+I861+K861)/C861</f>
        <v>-2</v>
      </c>
      <c r="M861" s="49">
        <f t="shared" ref="M861" si="2507">L861*C861</f>
        <v>-5000</v>
      </c>
    </row>
    <row r="862" spans="1:13" s="42" customFormat="1" x14ac:dyDescent="0.25">
      <c r="A862" s="5">
        <v>43775</v>
      </c>
      <c r="B862" s="37" t="s">
        <v>147</v>
      </c>
      <c r="C862" s="37">
        <v>3300</v>
      </c>
      <c r="D862" s="37" t="s">
        <v>17</v>
      </c>
      <c r="E862" s="74">
        <v>130</v>
      </c>
      <c r="F862" s="74">
        <v>130.9</v>
      </c>
      <c r="G862" s="41">
        <v>132</v>
      </c>
      <c r="H862" s="74">
        <v>0</v>
      </c>
      <c r="I862" s="49">
        <f t="shared" ref="I862" si="2508">(IF(D862="SELL",E862-F862,IF(D862="BUY",F862-E862)))*C862</f>
        <v>2970.0000000000186</v>
      </c>
      <c r="J862" s="41">
        <f>C862*1.1</f>
        <v>3630.0000000000005</v>
      </c>
      <c r="K862" s="41">
        <v>0</v>
      </c>
      <c r="L862" s="49">
        <f t="shared" ref="L862" si="2509">(J862+I862+K862)/C862</f>
        <v>2.0000000000000058</v>
      </c>
      <c r="M862" s="49">
        <f t="shared" ref="M862" si="2510">L862*C862</f>
        <v>6600.0000000000191</v>
      </c>
    </row>
    <row r="863" spans="1:13" s="42" customFormat="1" x14ac:dyDescent="0.25">
      <c r="A863" s="5">
        <v>43775</v>
      </c>
      <c r="B863" s="37" t="s">
        <v>139</v>
      </c>
      <c r="C863" s="37">
        <v>3000</v>
      </c>
      <c r="D863" s="37" t="s">
        <v>17</v>
      </c>
      <c r="E863" s="74">
        <v>175.5</v>
      </c>
      <c r="F863" s="74">
        <v>175.85</v>
      </c>
      <c r="G863" s="41">
        <v>0</v>
      </c>
      <c r="H863" s="74">
        <v>0</v>
      </c>
      <c r="I863" s="49">
        <f t="shared" ref="I863" si="2511">(IF(D863="SELL",E863-F863,IF(D863="BUY",F863-E863)))*C863</f>
        <v>1049.9999999999829</v>
      </c>
      <c r="J863" s="41">
        <v>0</v>
      </c>
      <c r="K863" s="41">
        <v>0</v>
      </c>
      <c r="L863" s="49">
        <f t="shared" ref="L863" si="2512">(J863+I863+K863)/C863</f>
        <v>0.34999999999999432</v>
      </c>
      <c r="M863" s="49">
        <f t="shared" ref="M863" si="2513">L863*C863</f>
        <v>1049.9999999999829</v>
      </c>
    </row>
    <row r="864" spans="1:13" s="42" customFormat="1" x14ac:dyDescent="0.25">
      <c r="A864" s="5">
        <v>43775</v>
      </c>
      <c r="B864" s="37" t="s">
        <v>542</v>
      </c>
      <c r="C864" s="37">
        <v>2000</v>
      </c>
      <c r="D864" s="37" t="s">
        <v>17</v>
      </c>
      <c r="E864" s="74">
        <v>250</v>
      </c>
      <c r="F864" s="74">
        <v>251.3</v>
      </c>
      <c r="G864" s="41">
        <v>0</v>
      </c>
      <c r="H864" s="74">
        <v>0</v>
      </c>
      <c r="I864" s="49">
        <f t="shared" ref="I864" si="2514">(IF(D864="SELL",E864-F864,IF(D864="BUY",F864-E864)))*C864</f>
        <v>2600.0000000000227</v>
      </c>
      <c r="J864" s="41">
        <v>0</v>
      </c>
      <c r="K864" s="41">
        <v>0</v>
      </c>
      <c r="L864" s="49">
        <f t="shared" ref="L864" si="2515">(J864+I864+K864)/C864</f>
        <v>1.3000000000000114</v>
      </c>
      <c r="M864" s="49">
        <f t="shared" ref="M864" si="2516">L864*C864</f>
        <v>2600.0000000000227</v>
      </c>
    </row>
    <row r="865" spans="1:13" s="42" customFormat="1" x14ac:dyDescent="0.25">
      <c r="A865" s="5">
        <v>43774</v>
      </c>
      <c r="B865" s="37" t="s">
        <v>87</v>
      </c>
      <c r="C865" s="37">
        <v>2100</v>
      </c>
      <c r="D865" s="37" t="s">
        <v>20</v>
      </c>
      <c r="E865" s="74">
        <v>315.5</v>
      </c>
      <c r="F865" s="74">
        <v>314.3</v>
      </c>
      <c r="G865" s="41">
        <v>312.2</v>
      </c>
      <c r="H865" s="74">
        <v>0</v>
      </c>
      <c r="I865" s="49">
        <f t="shared" ref="I865" si="2517">(IF(D865="SELL",E865-F865,IF(D865="BUY",F865-E865)))*C865</f>
        <v>2519.9999999999764</v>
      </c>
      <c r="J865" s="41">
        <f>C865*2.1</f>
        <v>4410</v>
      </c>
      <c r="K865" s="41">
        <v>0</v>
      </c>
      <c r="L865" s="49">
        <f t="shared" ref="L865" si="2518">(J865+I865+K865)/C865</f>
        <v>3.2999999999999887</v>
      </c>
      <c r="M865" s="49">
        <f t="shared" ref="M865" si="2519">L865*C865</f>
        <v>6929.9999999999764</v>
      </c>
    </row>
    <row r="866" spans="1:13" s="42" customFormat="1" x14ac:dyDescent="0.25">
      <c r="A866" s="5">
        <v>43774</v>
      </c>
      <c r="B866" s="37" t="s">
        <v>117</v>
      </c>
      <c r="C866" s="37">
        <v>1300</v>
      </c>
      <c r="D866" s="37" t="s">
        <v>20</v>
      </c>
      <c r="E866" s="74">
        <v>282</v>
      </c>
      <c r="F866" s="74">
        <v>280.10000000000002</v>
      </c>
      <c r="G866" s="41">
        <v>0</v>
      </c>
      <c r="H866" s="74">
        <v>0</v>
      </c>
      <c r="I866" s="49">
        <f t="shared" ref="I866" si="2520">(IF(D866="SELL",E866-F866,IF(D866="BUY",F866-E866)))*C866</f>
        <v>2469.9999999999704</v>
      </c>
      <c r="J866" s="41">
        <v>0</v>
      </c>
      <c r="K866" s="41">
        <v>0</v>
      </c>
      <c r="L866" s="49">
        <f t="shared" ref="L866" si="2521">(J866+I866+K866)/C866</f>
        <v>1.8999999999999773</v>
      </c>
      <c r="M866" s="49">
        <f t="shared" ref="M866" si="2522">L866*C866</f>
        <v>2469.9999999999704</v>
      </c>
    </row>
    <row r="867" spans="1:13" s="42" customFormat="1" x14ac:dyDescent="0.25">
      <c r="A867" s="5">
        <v>43774</v>
      </c>
      <c r="B867" s="37" t="s">
        <v>64</v>
      </c>
      <c r="C867" s="37">
        <v>1000</v>
      </c>
      <c r="D867" s="37" t="s">
        <v>20</v>
      </c>
      <c r="E867" s="74">
        <v>678.5</v>
      </c>
      <c r="F867" s="74">
        <v>683</v>
      </c>
      <c r="G867" s="41">
        <v>0</v>
      </c>
      <c r="H867" s="74">
        <v>0</v>
      </c>
      <c r="I867" s="49">
        <f t="shared" ref="I867" si="2523">(IF(D867="SELL",E867-F867,IF(D867="BUY",F867-E867)))*C867</f>
        <v>-4500</v>
      </c>
      <c r="J867" s="41">
        <v>0</v>
      </c>
      <c r="K867" s="41">
        <v>0</v>
      </c>
      <c r="L867" s="49">
        <f t="shared" ref="L867" si="2524">(J867+I867+K867)/C867</f>
        <v>-4.5</v>
      </c>
      <c r="M867" s="49">
        <f t="shared" ref="M867" si="2525">L867*C867</f>
        <v>-4500</v>
      </c>
    </row>
    <row r="868" spans="1:13" s="42" customFormat="1" x14ac:dyDescent="0.25">
      <c r="A868" s="5">
        <v>43774</v>
      </c>
      <c r="B868" s="37" t="s">
        <v>186</v>
      </c>
      <c r="C868" s="37">
        <v>900</v>
      </c>
      <c r="D868" s="37" t="s">
        <v>17</v>
      </c>
      <c r="E868" s="74">
        <v>647</v>
      </c>
      <c r="F868" s="74">
        <v>641.5</v>
      </c>
      <c r="G868" s="41">
        <v>0</v>
      </c>
      <c r="H868" s="74">
        <v>0</v>
      </c>
      <c r="I868" s="49">
        <f t="shared" ref="I868" si="2526">(IF(D868="SELL",E868-F868,IF(D868="BUY",F868-E868)))*C868</f>
        <v>-4950</v>
      </c>
      <c r="J868" s="41">
        <v>0</v>
      </c>
      <c r="K868" s="41">
        <v>0</v>
      </c>
      <c r="L868" s="49">
        <f t="shared" ref="L868" si="2527">(J868+I868+K868)/C868</f>
        <v>-5.5</v>
      </c>
      <c r="M868" s="49">
        <f t="shared" ref="M868" si="2528">L868*C868</f>
        <v>-4950</v>
      </c>
    </row>
    <row r="869" spans="1:13" s="42" customFormat="1" x14ac:dyDescent="0.25">
      <c r="A869" s="5">
        <v>43773</v>
      </c>
      <c r="B869" s="37" t="s">
        <v>554</v>
      </c>
      <c r="C869" s="37">
        <v>3000</v>
      </c>
      <c r="D869" s="37" t="s">
        <v>20</v>
      </c>
      <c r="E869" s="74">
        <v>185.8</v>
      </c>
      <c r="F869" s="74">
        <v>185.05</v>
      </c>
      <c r="G869" s="41">
        <v>183.1</v>
      </c>
      <c r="H869" s="74">
        <v>0</v>
      </c>
      <c r="I869" s="49">
        <f t="shared" ref="I869" si="2529">(IF(D869="SELL",E869-F869,IF(D869="BUY",F869-E869)))*C869</f>
        <v>2250</v>
      </c>
      <c r="J869" s="41">
        <f>C869*1.95</f>
        <v>5850</v>
      </c>
      <c r="K869" s="41">
        <v>0</v>
      </c>
      <c r="L869" s="49">
        <f t="shared" ref="L869" si="2530">(J869+I869+K869)/C869</f>
        <v>2.7</v>
      </c>
      <c r="M869" s="49">
        <f t="shared" ref="M869" si="2531">L869*C869</f>
        <v>8100.0000000000009</v>
      </c>
    </row>
    <row r="870" spans="1:13" s="42" customFormat="1" x14ac:dyDescent="0.25">
      <c r="A870" s="5">
        <v>43773</v>
      </c>
      <c r="B870" s="37" t="s">
        <v>138</v>
      </c>
      <c r="C870" s="37">
        <v>2700</v>
      </c>
      <c r="D870" s="37" t="s">
        <v>17</v>
      </c>
      <c r="E870" s="74">
        <v>311</v>
      </c>
      <c r="F870" s="74">
        <v>311.8</v>
      </c>
      <c r="G870" s="41">
        <v>0</v>
      </c>
      <c r="H870" s="74">
        <v>0</v>
      </c>
      <c r="I870" s="49">
        <f t="shared" ref="I870" si="2532">(IF(D870="SELL",E870-F870,IF(D870="BUY",F870-E870)))*C870</f>
        <v>2160.0000000000309</v>
      </c>
      <c r="J870" s="41">
        <v>0</v>
      </c>
      <c r="K870" s="41">
        <v>0</v>
      </c>
      <c r="L870" s="49">
        <f t="shared" ref="L870" si="2533">(J870+I870+K870)/C870</f>
        <v>0.80000000000001148</v>
      </c>
      <c r="M870" s="49">
        <f t="shared" ref="M870" si="2534">L870*C870</f>
        <v>2160.0000000000309</v>
      </c>
    </row>
    <row r="871" spans="1:13" s="42" customFormat="1" x14ac:dyDescent="0.25">
      <c r="A871" s="5">
        <v>43773</v>
      </c>
      <c r="B871" s="37" t="s">
        <v>93</v>
      </c>
      <c r="C871" s="37">
        <v>6000</v>
      </c>
      <c r="D871" s="37" t="s">
        <v>17</v>
      </c>
      <c r="E871" s="74">
        <v>142.80000000000001</v>
      </c>
      <c r="F871" s="74">
        <v>142</v>
      </c>
      <c r="G871" s="41">
        <v>0</v>
      </c>
      <c r="H871" s="74">
        <v>0</v>
      </c>
      <c r="I871" s="49">
        <f t="shared" ref="I871" si="2535">(IF(D871="SELL",E871-F871,IF(D871="BUY",F871-E871)))*C871</f>
        <v>-4800.0000000000682</v>
      </c>
      <c r="J871" s="41">
        <v>0</v>
      </c>
      <c r="K871" s="41">
        <v>0</v>
      </c>
      <c r="L871" s="49">
        <f t="shared" ref="L871" si="2536">(J871+I871+K871)/C871</f>
        <v>-0.80000000000001137</v>
      </c>
      <c r="M871" s="49">
        <f t="shared" ref="M871" si="2537">L871*C871</f>
        <v>-4800.0000000000682</v>
      </c>
    </row>
    <row r="872" spans="1:13" s="42" customFormat="1" x14ac:dyDescent="0.25">
      <c r="A872" s="5">
        <v>43770</v>
      </c>
      <c r="B872" s="37" t="s">
        <v>335</v>
      </c>
      <c r="C872" s="37">
        <v>1100</v>
      </c>
      <c r="D872" s="37" t="s">
        <v>17</v>
      </c>
      <c r="E872" s="74">
        <v>420</v>
      </c>
      <c r="F872" s="74">
        <v>422</v>
      </c>
      <c r="G872" s="41">
        <v>426</v>
      </c>
      <c r="H872" s="74">
        <v>430</v>
      </c>
      <c r="I872" s="49">
        <f t="shared" ref="I872" si="2538">(IF(D872="SELL",E872-F872,IF(D872="BUY",F872-E872)))*C872</f>
        <v>2200</v>
      </c>
      <c r="J872" s="41">
        <f>C872*4</f>
        <v>4400</v>
      </c>
      <c r="K872" s="41">
        <f>C872*4</f>
        <v>4400</v>
      </c>
      <c r="L872" s="49">
        <f t="shared" ref="L872" si="2539">(J872+I872+K872)/C872</f>
        <v>10</v>
      </c>
      <c r="M872" s="49">
        <f t="shared" ref="M872" si="2540">L872*C872</f>
        <v>11000</v>
      </c>
    </row>
    <row r="873" spans="1:13" s="42" customFormat="1" x14ac:dyDescent="0.25">
      <c r="A873" s="5">
        <v>43770</v>
      </c>
      <c r="B873" s="37" t="s">
        <v>175</v>
      </c>
      <c r="C873" s="37">
        <v>1000</v>
      </c>
      <c r="D873" s="37" t="s">
        <v>20</v>
      </c>
      <c r="E873" s="74">
        <v>603</v>
      </c>
      <c r="F873" s="74">
        <v>600.5</v>
      </c>
      <c r="G873" s="41">
        <v>695</v>
      </c>
      <c r="H873" s="74">
        <v>690</v>
      </c>
      <c r="I873" s="49">
        <f t="shared" ref="I873" si="2541">(IF(D873="SELL",E873-F873,IF(D873="BUY",F873-E873)))*C873</f>
        <v>2500</v>
      </c>
      <c r="J873" s="41">
        <f>C873*5.5</f>
        <v>5500</v>
      </c>
      <c r="K873" s="41">
        <f>C873*5</f>
        <v>5000</v>
      </c>
      <c r="L873" s="49">
        <f t="shared" ref="L873" si="2542">(J873+I873+K873)/C873</f>
        <v>13</v>
      </c>
      <c r="M873" s="49">
        <f t="shared" ref="M873" si="2543">L873*C873</f>
        <v>13000</v>
      </c>
    </row>
    <row r="874" spans="1:13" s="42" customFormat="1" x14ac:dyDescent="0.25">
      <c r="A874" s="5">
        <v>43769</v>
      </c>
      <c r="B874" s="37" t="s">
        <v>118</v>
      </c>
      <c r="C874" s="37">
        <v>1000</v>
      </c>
      <c r="D874" s="37" t="s">
        <v>17</v>
      </c>
      <c r="E874" s="74">
        <v>465.5</v>
      </c>
      <c r="F874" s="74">
        <v>468</v>
      </c>
      <c r="G874" s="41">
        <v>471</v>
      </c>
      <c r="H874" s="74">
        <v>0</v>
      </c>
      <c r="I874" s="49">
        <f t="shared" ref="I874" si="2544">(IF(D874="SELL",E874-F874,IF(D874="BUY",F874-E874)))*C874</f>
        <v>2500</v>
      </c>
      <c r="J874" s="41">
        <f>C874*3</f>
        <v>3000</v>
      </c>
      <c r="K874" s="41">
        <v>0</v>
      </c>
      <c r="L874" s="49">
        <f t="shared" ref="L874" si="2545">(J874+I874+K874)/C874</f>
        <v>5.5</v>
      </c>
      <c r="M874" s="49">
        <f t="shared" ref="M874" si="2546">L874*C874</f>
        <v>5500</v>
      </c>
    </row>
    <row r="875" spans="1:13" s="42" customFormat="1" x14ac:dyDescent="0.25">
      <c r="A875" s="5">
        <v>43769</v>
      </c>
      <c r="B875" s="37" t="s">
        <v>562</v>
      </c>
      <c r="C875" s="37">
        <v>2500</v>
      </c>
      <c r="D875" s="37" t="s">
        <v>17</v>
      </c>
      <c r="E875" s="74">
        <v>309</v>
      </c>
      <c r="F875" s="74">
        <v>310</v>
      </c>
      <c r="G875" s="41">
        <v>0</v>
      </c>
      <c r="H875" s="74">
        <v>0</v>
      </c>
      <c r="I875" s="49">
        <f t="shared" ref="I875" si="2547">(IF(D875="SELL",E875-F875,IF(D875="BUY",F875-E875)))*C875</f>
        <v>2500</v>
      </c>
      <c r="J875" s="41">
        <v>0</v>
      </c>
      <c r="K875" s="41">
        <v>0</v>
      </c>
      <c r="L875" s="49">
        <f t="shared" ref="L875" si="2548">(J875+I875+K875)/C875</f>
        <v>1</v>
      </c>
      <c r="M875" s="49">
        <f t="shared" ref="M875" si="2549">L875*C875</f>
        <v>2500</v>
      </c>
    </row>
    <row r="876" spans="1:13" s="42" customFormat="1" x14ac:dyDescent="0.25">
      <c r="A876" s="5">
        <v>43769</v>
      </c>
      <c r="B876" s="37" t="s">
        <v>541</v>
      </c>
      <c r="C876" s="37">
        <v>1500</v>
      </c>
      <c r="D876" s="37" t="s">
        <v>17</v>
      </c>
      <c r="E876" s="74">
        <v>716.5</v>
      </c>
      <c r="F876" s="74">
        <v>712</v>
      </c>
      <c r="G876" s="41">
        <v>0</v>
      </c>
      <c r="H876" s="74">
        <v>0</v>
      </c>
      <c r="I876" s="49">
        <f t="shared" ref="I876" si="2550">(IF(D876="SELL",E876-F876,IF(D876="BUY",F876-E876)))*C876</f>
        <v>-6750</v>
      </c>
      <c r="J876" s="41">
        <v>0</v>
      </c>
      <c r="K876" s="41">
        <v>0</v>
      </c>
      <c r="L876" s="49">
        <f t="shared" ref="L876" si="2551">(J876+I876+K876)/C876</f>
        <v>-4.5</v>
      </c>
      <c r="M876" s="49">
        <f t="shared" ref="M876" si="2552">L876*C876</f>
        <v>-6750</v>
      </c>
    </row>
    <row r="877" spans="1:13" s="42" customFormat="1" x14ac:dyDescent="0.25">
      <c r="A877" s="5">
        <v>43768</v>
      </c>
      <c r="B877" s="37" t="s">
        <v>28</v>
      </c>
      <c r="C877" s="37">
        <v>3000</v>
      </c>
      <c r="D877" s="37" t="s">
        <v>17</v>
      </c>
      <c r="E877" s="74">
        <v>286.5</v>
      </c>
      <c r="F877" s="74">
        <v>287.5</v>
      </c>
      <c r="G877" s="41">
        <v>289</v>
      </c>
      <c r="H877" s="74">
        <v>0</v>
      </c>
      <c r="I877" s="49">
        <f t="shared" ref="I877" si="2553">(IF(D877="SELL",E877-F877,IF(D877="BUY",F877-E877)))*C877</f>
        <v>3000</v>
      </c>
      <c r="J877" s="41">
        <f>C877*1.5</f>
        <v>4500</v>
      </c>
      <c r="K877" s="41">
        <v>0</v>
      </c>
      <c r="L877" s="49">
        <f t="shared" ref="L877" si="2554">(J877+I877+K877)/C877</f>
        <v>2.5</v>
      </c>
      <c r="M877" s="49">
        <f t="shared" ref="M877" si="2555">L877*C877</f>
        <v>7500</v>
      </c>
    </row>
    <row r="878" spans="1:13" s="42" customFormat="1" x14ac:dyDescent="0.25">
      <c r="A878" s="5">
        <v>43768</v>
      </c>
      <c r="B878" s="37" t="s">
        <v>120</v>
      </c>
      <c r="C878" s="37">
        <v>2000</v>
      </c>
      <c r="D878" s="37" t="s">
        <v>17</v>
      </c>
      <c r="E878" s="74">
        <v>200</v>
      </c>
      <c r="F878" s="74">
        <v>201.5</v>
      </c>
      <c r="G878" s="41">
        <v>0</v>
      </c>
      <c r="H878" s="74">
        <v>0</v>
      </c>
      <c r="I878" s="49">
        <f t="shared" ref="I878" si="2556">(IF(D878="SELL",E878-F878,IF(D878="BUY",F878-E878)))*C878</f>
        <v>3000</v>
      </c>
      <c r="J878" s="41">
        <v>0</v>
      </c>
      <c r="K878" s="41">
        <v>0</v>
      </c>
      <c r="L878" s="49">
        <f t="shared" ref="L878" si="2557">(J878+I878+K878)/C878</f>
        <v>1.5</v>
      </c>
      <c r="M878" s="49">
        <f t="shared" ref="M878" si="2558">L878*C878</f>
        <v>3000</v>
      </c>
    </row>
    <row r="879" spans="1:13" s="42" customFormat="1" x14ac:dyDescent="0.25">
      <c r="A879" s="5">
        <v>43768</v>
      </c>
      <c r="B879" s="37" t="s">
        <v>113</v>
      </c>
      <c r="C879" s="37">
        <v>1500</v>
      </c>
      <c r="D879" s="37" t="s">
        <v>17</v>
      </c>
      <c r="E879" s="74">
        <v>335</v>
      </c>
      <c r="F879" s="74">
        <v>331.9</v>
      </c>
      <c r="G879" s="41">
        <v>0</v>
      </c>
      <c r="H879" s="74">
        <v>0</v>
      </c>
      <c r="I879" s="49">
        <f t="shared" ref="I879" si="2559">(IF(D879="SELL",E879-F879,IF(D879="BUY",F879-E879)))*C879</f>
        <v>-4650.0000000000346</v>
      </c>
      <c r="J879" s="41">
        <v>0</v>
      </c>
      <c r="K879" s="41">
        <v>0</v>
      </c>
      <c r="L879" s="49">
        <f t="shared" ref="L879" si="2560">(J879+I879+K879)/C879</f>
        <v>-3.1000000000000232</v>
      </c>
      <c r="M879" s="49">
        <f t="shared" ref="M879" si="2561">L879*C879</f>
        <v>-4650.0000000000346</v>
      </c>
    </row>
    <row r="880" spans="1:13" s="42" customFormat="1" x14ac:dyDescent="0.25">
      <c r="A880" s="5">
        <v>43767</v>
      </c>
      <c r="B880" s="37" t="s">
        <v>81</v>
      </c>
      <c r="C880" s="37">
        <v>800</v>
      </c>
      <c r="D880" s="37" t="s">
        <v>17</v>
      </c>
      <c r="E880" s="74">
        <v>203</v>
      </c>
      <c r="F880" s="74">
        <v>208</v>
      </c>
      <c r="G880" s="41">
        <v>220</v>
      </c>
      <c r="H880" s="74">
        <v>230</v>
      </c>
      <c r="I880" s="49">
        <f t="shared" ref="I880" si="2562">(IF(D880="SELL",E880-F880,IF(D880="BUY",F880-E880)))*C880</f>
        <v>4000</v>
      </c>
      <c r="J880" s="41">
        <f>C880*12</f>
        <v>9600</v>
      </c>
      <c r="K880" s="41">
        <f>C880*10</f>
        <v>8000</v>
      </c>
      <c r="L880" s="49">
        <f t="shared" ref="L880" si="2563">(J880+I880+K880)/C880</f>
        <v>27</v>
      </c>
      <c r="M880" s="49">
        <f t="shared" ref="M880" si="2564">L880*C880</f>
        <v>21600</v>
      </c>
    </row>
    <row r="881" spans="1:13" s="42" customFormat="1" x14ac:dyDescent="0.25">
      <c r="A881" s="5">
        <v>43767</v>
      </c>
      <c r="B881" s="37" t="s">
        <v>554</v>
      </c>
      <c r="C881" s="37">
        <v>3000</v>
      </c>
      <c r="D881" s="37" t="s">
        <v>17</v>
      </c>
      <c r="E881" s="74">
        <v>184.3</v>
      </c>
      <c r="F881" s="74">
        <v>185.3</v>
      </c>
      <c r="G881" s="41">
        <v>187</v>
      </c>
      <c r="H881" s="74">
        <v>190</v>
      </c>
      <c r="I881" s="49">
        <f t="shared" ref="I881" si="2565">(IF(D881="SELL",E881-F881,IF(D881="BUY",F881-E881)))*C881</f>
        <v>3000</v>
      </c>
      <c r="J881" s="41">
        <f>C881*1.7</f>
        <v>5100</v>
      </c>
      <c r="K881" s="41">
        <f>C881*3</f>
        <v>9000</v>
      </c>
      <c r="L881" s="49">
        <f t="shared" ref="L881" si="2566">(J881+I881+K881)/C881</f>
        <v>5.7</v>
      </c>
      <c r="M881" s="49">
        <f t="shared" ref="M881" si="2567">L881*C881</f>
        <v>17100</v>
      </c>
    </row>
    <row r="882" spans="1:13" s="42" customFormat="1" x14ac:dyDescent="0.25">
      <c r="A882" s="5">
        <v>43767</v>
      </c>
      <c r="B882" s="37" t="s">
        <v>123</v>
      </c>
      <c r="C882" s="37">
        <v>2750</v>
      </c>
      <c r="D882" s="37" t="s">
        <v>17</v>
      </c>
      <c r="E882" s="74">
        <v>383</v>
      </c>
      <c r="F882" s="74">
        <v>385</v>
      </c>
      <c r="G882" s="41">
        <v>386</v>
      </c>
      <c r="H882" s="74">
        <v>0</v>
      </c>
      <c r="I882" s="49">
        <f t="shared" ref="I882" si="2568">(IF(D882="SELL",E882-F882,IF(D882="BUY",F882-E882)))*C882</f>
        <v>5500</v>
      </c>
      <c r="J882" s="41">
        <f>C882*1</f>
        <v>2750</v>
      </c>
      <c r="K882" s="41">
        <v>0</v>
      </c>
      <c r="L882" s="49">
        <f t="shared" ref="L882" si="2569">(J882+I882+K882)/C882</f>
        <v>3</v>
      </c>
      <c r="M882" s="49">
        <f t="shared" ref="M882" si="2570">L882*C882</f>
        <v>8250</v>
      </c>
    </row>
    <row r="883" spans="1:13" s="42" customFormat="1" x14ac:dyDescent="0.25">
      <c r="A883" s="5">
        <v>43763</v>
      </c>
      <c r="B883" s="37" t="s">
        <v>571</v>
      </c>
      <c r="C883" s="37">
        <v>550</v>
      </c>
      <c r="D883" s="37" t="s">
        <v>20</v>
      </c>
      <c r="E883" s="74">
        <v>1605</v>
      </c>
      <c r="F883" s="74">
        <v>1600</v>
      </c>
      <c r="G883" s="41">
        <v>0</v>
      </c>
      <c r="H883" s="74">
        <v>0</v>
      </c>
      <c r="I883" s="49">
        <f t="shared" ref="I883" si="2571">(IF(D883="SELL",E883-F883,IF(D883="BUY",F883-E883)))*C883</f>
        <v>2750</v>
      </c>
      <c r="J883" s="41">
        <v>0</v>
      </c>
      <c r="K883" s="41">
        <v>0</v>
      </c>
      <c r="L883" s="49">
        <f t="shared" ref="L883" si="2572">(J883+I883+K883)/C883</f>
        <v>5</v>
      </c>
      <c r="M883" s="49">
        <f t="shared" ref="M883" si="2573">L883*C883</f>
        <v>2750</v>
      </c>
    </row>
    <row r="884" spans="1:13" s="42" customFormat="1" x14ac:dyDescent="0.25">
      <c r="A884" s="5">
        <v>43763</v>
      </c>
      <c r="B884" s="37" t="s">
        <v>116</v>
      </c>
      <c r="C884" s="37">
        <v>1200</v>
      </c>
      <c r="D884" s="37" t="s">
        <v>20</v>
      </c>
      <c r="E884" s="74">
        <v>700</v>
      </c>
      <c r="F884" s="74">
        <v>697</v>
      </c>
      <c r="G884" s="41">
        <v>0</v>
      </c>
      <c r="H884" s="74">
        <v>0</v>
      </c>
      <c r="I884" s="49">
        <f t="shared" ref="I884" si="2574">(IF(D884="SELL",E884-F884,IF(D884="BUY",F884-E884)))*C884</f>
        <v>3600</v>
      </c>
      <c r="J884" s="41">
        <v>0</v>
      </c>
      <c r="K884" s="41">
        <v>0</v>
      </c>
      <c r="L884" s="49">
        <f t="shared" ref="L884" si="2575">(J884+I884+K884)/C884</f>
        <v>3</v>
      </c>
      <c r="M884" s="49">
        <f t="shared" ref="M884" si="2576">L884*C884</f>
        <v>3600</v>
      </c>
    </row>
    <row r="885" spans="1:13" s="42" customFormat="1" x14ac:dyDescent="0.25">
      <c r="A885" s="5">
        <v>43762</v>
      </c>
      <c r="B885" s="37" t="s">
        <v>19</v>
      </c>
      <c r="C885" s="37">
        <v>2800</v>
      </c>
      <c r="D885" s="37" t="s">
        <v>17</v>
      </c>
      <c r="E885" s="74">
        <v>178</v>
      </c>
      <c r="F885" s="74">
        <v>179</v>
      </c>
      <c r="G885" s="41">
        <v>181</v>
      </c>
      <c r="H885" s="74">
        <v>0</v>
      </c>
      <c r="I885" s="49">
        <f t="shared" ref="I885" si="2577">(IF(D885="SELL",E885-F885,IF(D885="BUY",F885-E885)))*C885</f>
        <v>2800</v>
      </c>
      <c r="J885" s="41">
        <f>C885*2</f>
        <v>5600</v>
      </c>
      <c r="K885" s="41">
        <v>0</v>
      </c>
      <c r="L885" s="49">
        <f t="shared" ref="L885" si="2578">(J885+I885+K885)/C885</f>
        <v>3</v>
      </c>
      <c r="M885" s="49">
        <f t="shared" ref="M885" si="2579">L885*C885</f>
        <v>8400</v>
      </c>
    </row>
    <row r="886" spans="1:13" s="42" customFormat="1" x14ac:dyDescent="0.25">
      <c r="A886" s="5">
        <v>43762</v>
      </c>
      <c r="B886" s="37" t="s">
        <v>115</v>
      </c>
      <c r="C886" s="37">
        <v>2500</v>
      </c>
      <c r="D886" s="37" t="s">
        <v>17</v>
      </c>
      <c r="E886" s="74">
        <v>400.3</v>
      </c>
      <c r="F886" s="74">
        <v>401.5</v>
      </c>
      <c r="G886" s="41">
        <v>0</v>
      </c>
      <c r="H886" s="74">
        <v>0</v>
      </c>
      <c r="I886" s="49">
        <f t="shared" ref="I886" si="2580">(IF(D886="SELL",E886-F886,IF(D886="BUY",F886-E886)))*C886</f>
        <v>2999.9999999999718</v>
      </c>
      <c r="J886" s="41">
        <v>0</v>
      </c>
      <c r="K886" s="41">
        <v>0</v>
      </c>
      <c r="L886" s="49">
        <f t="shared" ref="L886" si="2581">(J886+I886+K886)/C886</f>
        <v>1.1999999999999886</v>
      </c>
      <c r="M886" s="49">
        <f t="shared" ref="M886" si="2582">L886*C886</f>
        <v>2999.9999999999718</v>
      </c>
    </row>
    <row r="887" spans="1:13" s="42" customFormat="1" x14ac:dyDescent="0.25">
      <c r="A887" s="5">
        <v>43761</v>
      </c>
      <c r="B887" s="37" t="s">
        <v>118</v>
      </c>
      <c r="C887" s="37">
        <v>1000</v>
      </c>
      <c r="D887" s="37" t="s">
        <v>17</v>
      </c>
      <c r="E887" s="74">
        <v>455</v>
      </c>
      <c r="F887" s="74">
        <v>457.5</v>
      </c>
      <c r="G887" s="41">
        <v>0</v>
      </c>
      <c r="H887" s="74">
        <v>0</v>
      </c>
      <c r="I887" s="49">
        <f t="shared" ref="I887" si="2583">(IF(D887="SELL",E887-F887,IF(D887="BUY",F887-E887)))*C887</f>
        <v>2500</v>
      </c>
      <c r="J887" s="41">
        <v>0</v>
      </c>
      <c r="K887" s="41">
        <v>0</v>
      </c>
      <c r="L887" s="49">
        <f t="shared" ref="L887" si="2584">(J887+I887+K887)/C887</f>
        <v>2.5</v>
      </c>
      <c r="M887" s="49">
        <f t="shared" ref="M887" si="2585">L887*C887</f>
        <v>2500</v>
      </c>
    </row>
    <row r="888" spans="1:13" s="42" customFormat="1" x14ac:dyDescent="0.25">
      <c r="A888" s="5">
        <v>43761</v>
      </c>
      <c r="B888" s="37" t="s">
        <v>39</v>
      </c>
      <c r="C888" s="37">
        <v>2400</v>
      </c>
      <c r="D888" s="37" t="s">
        <v>17</v>
      </c>
      <c r="E888" s="74">
        <v>252</v>
      </c>
      <c r="F888" s="74">
        <v>250.7</v>
      </c>
      <c r="G888" s="41">
        <v>0</v>
      </c>
      <c r="H888" s="74">
        <v>0</v>
      </c>
      <c r="I888" s="49">
        <f t="shared" ref="I888" si="2586">(IF(D888="SELL",E888-F888,IF(D888="BUY",F888-E888)))*C888</f>
        <v>-3120.0000000000273</v>
      </c>
      <c r="J888" s="41">
        <v>0</v>
      </c>
      <c r="K888" s="41">
        <v>0</v>
      </c>
      <c r="L888" s="49">
        <f t="shared" ref="L888" si="2587">(J888+I888+K888)/C888</f>
        <v>-1.3000000000000114</v>
      </c>
      <c r="M888" s="49">
        <f t="shared" ref="M888" si="2588">L888*C888</f>
        <v>-3120.0000000000273</v>
      </c>
    </row>
    <row r="889" spans="1:13" s="42" customFormat="1" x14ac:dyDescent="0.25">
      <c r="A889" s="5">
        <v>43761</v>
      </c>
      <c r="B889" s="37" t="s">
        <v>563</v>
      </c>
      <c r="C889" s="37">
        <v>2200</v>
      </c>
      <c r="D889" s="37" t="s">
        <v>17</v>
      </c>
      <c r="E889" s="74">
        <v>211</v>
      </c>
      <c r="F889" s="74">
        <v>209</v>
      </c>
      <c r="G889" s="41">
        <v>0</v>
      </c>
      <c r="H889" s="74">
        <v>0</v>
      </c>
      <c r="I889" s="49">
        <f t="shared" ref="I889" si="2589">(IF(D889="SELL",E889-F889,IF(D889="BUY",F889-E889)))*C889</f>
        <v>-4400</v>
      </c>
      <c r="J889" s="41">
        <v>0</v>
      </c>
      <c r="K889" s="41">
        <v>0</v>
      </c>
      <c r="L889" s="49">
        <f t="shared" ref="L889" si="2590">(J889+I889+K889)/C889</f>
        <v>-2</v>
      </c>
      <c r="M889" s="49">
        <f t="shared" ref="M889" si="2591">L889*C889</f>
        <v>-4400</v>
      </c>
    </row>
    <row r="890" spans="1:13" s="42" customFormat="1" x14ac:dyDescent="0.25">
      <c r="A890" s="5">
        <v>43760</v>
      </c>
      <c r="B890" s="37" t="s">
        <v>118</v>
      </c>
      <c r="C890" s="37">
        <v>1000</v>
      </c>
      <c r="D890" s="37" t="s">
        <v>17</v>
      </c>
      <c r="E890" s="74">
        <v>453</v>
      </c>
      <c r="F890" s="74">
        <v>456</v>
      </c>
      <c r="G890" s="41">
        <v>0</v>
      </c>
      <c r="H890" s="74">
        <v>0</v>
      </c>
      <c r="I890" s="49">
        <f t="shared" ref="I890" si="2592">(IF(D890="SELL",E890-F890,IF(D890="BUY",F890-E890)))*C890</f>
        <v>3000</v>
      </c>
      <c r="J890" s="41">
        <v>0</v>
      </c>
      <c r="K890" s="41">
        <v>0</v>
      </c>
      <c r="L890" s="49">
        <f t="shared" ref="L890" si="2593">(J890+I890+K890)/C890</f>
        <v>3</v>
      </c>
      <c r="M890" s="49">
        <f t="shared" ref="M890" si="2594">L890*C890</f>
        <v>3000</v>
      </c>
    </row>
    <row r="891" spans="1:13" s="42" customFormat="1" x14ac:dyDescent="0.25">
      <c r="A891" s="5">
        <v>43760</v>
      </c>
      <c r="B891" s="37" t="s">
        <v>175</v>
      </c>
      <c r="C891" s="37">
        <v>1000</v>
      </c>
      <c r="D891" s="37" t="s">
        <v>17</v>
      </c>
      <c r="E891" s="74">
        <v>598</v>
      </c>
      <c r="F891" s="74">
        <v>601</v>
      </c>
      <c r="G891" s="41">
        <v>0</v>
      </c>
      <c r="H891" s="74">
        <v>0</v>
      </c>
      <c r="I891" s="49">
        <f t="shared" ref="I891" si="2595">(IF(D891="SELL",E891-F891,IF(D891="BUY",F891-E891)))*C891</f>
        <v>3000</v>
      </c>
      <c r="J891" s="41">
        <v>0</v>
      </c>
      <c r="K891" s="41">
        <v>0</v>
      </c>
      <c r="L891" s="49">
        <f t="shared" ref="L891" si="2596">(J891+I891+K891)/C891</f>
        <v>3</v>
      </c>
      <c r="M891" s="49">
        <f t="shared" ref="M891" si="2597">L891*C891</f>
        <v>3000</v>
      </c>
    </row>
    <row r="892" spans="1:13" s="42" customFormat="1" x14ac:dyDescent="0.25">
      <c r="A892" s="5">
        <v>43760</v>
      </c>
      <c r="B892" s="37" t="s">
        <v>141</v>
      </c>
      <c r="C892" s="37">
        <v>1061</v>
      </c>
      <c r="D892" s="37" t="s">
        <v>17</v>
      </c>
      <c r="E892" s="74">
        <v>362</v>
      </c>
      <c r="F892" s="74">
        <v>358</v>
      </c>
      <c r="G892" s="41">
        <v>0</v>
      </c>
      <c r="H892" s="74">
        <v>0</v>
      </c>
      <c r="I892" s="49">
        <f t="shared" ref="I892" si="2598">(IF(D892="SELL",E892-F892,IF(D892="BUY",F892-E892)))*C892</f>
        <v>-4244</v>
      </c>
      <c r="J892" s="41">
        <v>0</v>
      </c>
      <c r="K892" s="41">
        <v>0</v>
      </c>
      <c r="L892" s="49">
        <f t="shared" ref="L892" si="2599">(J892+I892+K892)/C892</f>
        <v>-4</v>
      </c>
      <c r="M892" s="49">
        <f t="shared" ref="M892" si="2600">L892*C892</f>
        <v>-4244</v>
      </c>
    </row>
    <row r="893" spans="1:13" s="42" customFormat="1" x14ac:dyDescent="0.25">
      <c r="A893" s="5">
        <v>43756</v>
      </c>
      <c r="B893" s="37" t="s">
        <v>92</v>
      </c>
      <c r="C893" s="37">
        <v>600</v>
      </c>
      <c r="D893" s="37" t="s">
        <v>17</v>
      </c>
      <c r="E893" s="74">
        <v>398</v>
      </c>
      <c r="F893" s="74">
        <v>403</v>
      </c>
      <c r="G893" s="41">
        <v>412</v>
      </c>
      <c r="H893" s="74">
        <v>0</v>
      </c>
      <c r="I893" s="49">
        <f t="shared" ref="I893" si="2601">(IF(D893="SELL",E893-F893,IF(D893="BUY",F893-E893)))*C893</f>
        <v>3000</v>
      </c>
      <c r="J893" s="41">
        <f>C893*9</f>
        <v>5400</v>
      </c>
      <c r="K893" s="41">
        <v>0</v>
      </c>
      <c r="L893" s="49">
        <f t="shared" ref="L893" si="2602">(J893+I893+K893)/C893</f>
        <v>14</v>
      </c>
      <c r="M893" s="49">
        <f t="shared" ref="M893" si="2603">L893*C893</f>
        <v>8400</v>
      </c>
    </row>
    <row r="894" spans="1:13" s="42" customFormat="1" x14ac:dyDescent="0.25">
      <c r="A894" s="5">
        <v>43756</v>
      </c>
      <c r="B894" s="37" t="s">
        <v>107</v>
      </c>
      <c r="C894" s="37">
        <v>1000</v>
      </c>
      <c r="D894" s="37" t="s">
        <v>17</v>
      </c>
      <c r="E894" s="74">
        <v>510</v>
      </c>
      <c r="F894" s="74">
        <v>514</v>
      </c>
      <c r="G894" s="41">
        <v>0</v>
      </c>
      <c r="H894" s="74">
        <v>0</v>
      </c>
      <c r="I894" s="49">
        <f t="shared" ref="I894" si="2604">(IF(D894="SELL",E894-F894,IF(D894="BUY",F894-E894)))*C894</f>
        <v>4000</v>
      </c>
      <c r="J894" s="41">
        <v>0</v>
      </c>
      <c r="K894" s="41">
        <v>0</v>
      </c>
      <c r="L894" s="49">
        <f t="shared" ref="L894" si="2605">(J894+I894+K894)/C894</f>
        <v>4</v>
      </c>
      <c r="M894" s="49">
        <f t="shared" ref="M894" si="2606">L894*C894</f>
        <v>4000</v>
      </c>
    </row>
    <row r="895" spans="1:13" s="42" customFormat="1" x14ac:dyDescent="0.25">
      <c r="A895" s="5">
        <v>43756</v>
      </c>
      <c r="B895" s="37" t="s">
        <v>73</v>
      </c>
      <c r="C895" s="37">
        <v>5334</v>
      </c>
      <c r="D895" s="37" t="s">
        <v>17</v>
      </c>
      <c r="E895" s="74">
        <v>130</v>
      </c>
      <c r="F895" s="74">
        <v>129</v>
      </c>
      <c r="G895" s="41">
        <v>0</v>
      </c>
      <c r="H895" s="74">
        <v>0</v>
      </c>
      <c r="I895" s="49">
        <f t="shared" ref="I895" si="2607">(IF(D895="SELL",E895-F895,IF(D895="BUY",F895-E895)))*C895</f>
        <v>-5334</v>
      </c>
      <c r="J895" s="41">
        <v>0</v>
      </c>
      <c r="K895" s="41">
        <v>0</v>
      </c>
      <c r="L895" s="49">
        <f t="shared" ref="L895" si="2608">(J895+I895+K895)/C895</f>
        <v>-1</v>
      </c>
      <c r="M895" s="49">
        <f t="shared" ref="M895" si="2609">L895*C895</f>
        <v>-5334</v>
      </c>
    </row>
    <row r="896" spans="1:13" s="42" customFormat="1" x14ac:dyDescent="0.25">
      <c r="A896" s="5">
        <v>43755</v>
      </c>
      <c r="B896" s="37" t="s">
        <v>77</v>
      </c>
      <c r="C896" s="37">
        <v>1400</v>
      </c>
      <c r="D896" s="37" t="s">
        <v>17</v>
      </c>
      <c r="E896" s="74">
        <v>593</v>
      </c>
      <c r="F896" s="74">
        <v>595</v>
      </c>
      <c r="G896" s="41">
        <v>600</v>
      </c>
      <c r="H896" s="74">
        <v>610</v>
      </c>
      <c r="I896" s="49">
        <f t="shared" ref="I896" si="2610">(IF(D896="SELL",E896-F896,IF(D896="BUY",F896-E896)))*C896</f>
        <v>2800</v>
      </c>
      <c r="J896" s="41">
        <f>C896*5</f>
        <v>7000</v>
      </c>
      <c r="K896" s="41">
        <f>C896*10</f>
        <v>14000</v>
      </c>
      <c r="L896" s="49">
        <f t="shared" ref="L896" si="2611">(J896+I896+K896)/C896</f>
        <v>17</v>
      </c>
      <c r="M896" s="49">
        <f t="shared" ref="M896" si="2612">L896*C896</f>
        <v>23800</v>
      </c>
    </row>
    <row r="897" spans="1:13" s="42" customFormat="1" x14ac:dyDescent="0.25">
      <c r="A897" s="5">
        <v>43755</v>
      </c>
      <c r="B897" s="37" t="s">
        <v>463</v>
      </c>
      <c r="C897" s="37">
        <v>600</v>
      </c>
      <c r="D897" s="37" t="s">
        <v>17</v>
      </c>
      <c r="E897" s="74">
        <v>1794</v>
      </c>
      <c r="F897" s="74">
        <v>1800</v>
      </c>
      <c r="G897" s="41">
        <v>1810</v>
      </c>
      <c r="H897" s="74">
        <v>0</v>
      </c>
      <c r="I897" s="49">
        <f t="shared" ref="I897" si="2613">(IF(D897="SELL",E897-F897,IF(D897="BUY",F897-E897)))*C897</f>
        <v>3600</v>
      </c>
      <c r="J897" s="41">
        <f>C897*10</f>
        <v>6000</v>
      </c>
      <c r="K897" s="41">
        <v>0</v>
      </c>
      <c r="L897" s="49">
        <f t="shared" ref="L897" si="2614">(J897+I897+K897)/C897</f>
        <v>16</v>
      </c>
      <c r="M897" s="49">
        <f t="shared" ref="M897" si="2615">L897*C897</f>
        <v>9600</v>
      </c>
    </row>
    <row r="898" spans="1:13" s="42" customFormat="1" x14ac:dyDescent="0.25">
      <c r="A898" s="5">
        <v>43754</v>
      </c>
      <c r="B898" s="37" t="s">
        <v>156</v>
      </c>
      <c r="C898" s="37">
        <v>700</v>
      </c>
      <c r="D898" s="37" t="s">
        <v>17</v>
      </c>
      <c r="E898" s="74">
        <v>732.5</v>
      </c>
      <c r="F898" s="74">
        <v>735</v>
      </c>
      <c r="G898" s="41">
        <v>0</v>
      </c>
      <c r="H898" s="74">
        <v>0</v>
      </c>
      <c r="I898" s="49">
        <f t="shared" ref="I898" si="2616">(IF(D898="SELL",E898-F898,IF(D898="BUY",F898-E898)))*C898</f>
        <v>1750</v>
      </c>
      <c r="J898" s="41">
        <v>0</v>
      </c>
      <c r="K898" s="41">
        <v>0</v>
      </c>
      <c r="L898" s="49">
        <f t="shared" ref="L898" si="2617">(J898+I898+K898)/C898</f>
        <v>2.5</v>
      </c>
      <c r="M898" s="49">
        <f t="shared" ref="M898" si="2618">L898*C898</f>
        <v>1750</v>
      </c>
    </row>
    <row r="899" spans="1:13" s="42" customFormat="1" x14ac:dyDescent="0.25">
      <c r="A899" s="5">
        <v>43754</v>
      </c>
      <c r="B899" s="37" t="s">
        <v>563</v>
      </c>
      <c r="C899" s="37">
        <v>2200</v>
      </c>
      <c r="D899" s="37" t="s">
        <v>17</v>
      </c>
      <c r="E899" s="74">
        <v>195</v>
      </c>
      <c r="F899" s="74">
        <v>196.25</v>
      </c>
      <c r="G899" s="41">
        <v>0</v>
      </c>
      <c r="H899" s="74">
        <v>0</v>
      </c>
      <c r="I899" s="49">
        <f t="shared" ref="I899" si="2619">(IF(D899="SELL",E899-F899,IF(D899="BUY",F899-E899)))*C899</f>
        <v>2750</v>
      </c>
      <c r="J899" s="41">
        <v>0</v>
      </c>
      <c r="K899" s="41">
        <v>0</v>
      </c>
      <c r="L899" s="49">
        <f t="shared" ref="L899" si="2620">(J899+I899+K899)/C899</f>
        <v>1.25</v>
      </c>
      <c r="M899" s="49">
        <f t="shared" ref="M899" si="2621">L899*C899</f>
        <v>2750</v>
      </c>
    </row>
    <row r="900" spans="1:13" s="42" customFormat="1" x14ac:dyDescent="0.25">
      <c r="A900" s="5">
        <v>43753</v>
      </c>
      <c r="B900" s="37" t="s">
        <v>541</v>
      </c>
      <c r="C900" s="37">
        <v>1500</v>
      </c>
      <c r="D900" s="37" t="s">
        <v>20</v>
      </c>
      <c r="E900" s="74">
        <v>649</v>
      </c>
      <c r="F900" s="74">
        <v>646</v>
      </c>
      <c r="G900" s="41">
        <v>645</v>
      </c>
      <c r="H900" s="74">
        <v>640</v>
      </c>
      <c r="I900" s="49">
        <f t="shared" ref="I900" si="2622">(IF(D900="SELL",E900-F900,IF(D900="BUY",F900-E900)))*C900</f>
        <v>4500</v>
      </c>
      <c r="J900" s="41">
        <f>C900*1</f>
        <v>1500</v>
      </c>
      <c r="K900" s="41">
        <f>C900*5</f>
        <v>7500</v>
      </c>
      <c r="L900" s="49">
        <f t="shared" ref="L900" si="2623">(J900+I900+K900)/C900</f>
        <v>9</v>
      </c>
      <c r="M900" s="49">
        <f t="shared" ref="M900" si="2624">L900*C900</f>
        <v>13500</v>
      </c>
    </row>
    <row r="901" spans="1:13" s="42" customFormat="1" x14ac:dyDescent="0.25">
      <c r="A901" s="5">
        <v>43753</v>
      </c>
      <c r="B901" s="37" t="s">
        <v>141</v>
      </c>
      <c r="C901" s="37">
        <v>1061</v>
      </c>
      <c r="D901" s="37" t="s">
        <v>20</v>
      </c>
      <c r="E901" s="74">
        <v>342</v>
      </c>
      <c r="F901" s="74">
        <v>340</v>
      </c>
      <c r="G901" s="41">
        <v>0</v>
      </c>
      <c r="H901" s="74">
        <v>0</v>
      </c>
      <c r="I901" s="49">
        <f t="shared" ref="I901" si="2625">(IF(D901="SELL",E901-F901,IF(D901="BUY",F901-E901)))*C901</f>
        <v>2122</v>
      </c>
      <c r="J901" s="41">
        <v>0</v>
      </c>
      <c r="K901" s="41">
        <v>0</v>
      </c>
      <c r="L901" s="49">
        <f t="shared" ref="L901" si="2626">(J901+I901+K901)/C901</f>
        <v>2</v>
      </c>
      <c r="M901" s="49">
        <f t="shared" ref="M901" si="2627">L901*C901</f>
        <v>2122</v>
      </c>
    </row>
    <row r="902" spans="1:13" s="42" customFormat="1" x14ac:dyDescent="0.25">
      <c r="A902" s="5">
        <v>43753</v>
      </c>
      <c r="B902" s="37" t="s">
        <v>139</v>
      </c>
      <c r="C902" s="37">
        <v>3000</v>
      </c>
      <c r="D902" s="37" t="s">
        <v>20</v>
      </c>
      <c r="E902" s="74">
        <v>125.5</v>
      </c>
      <c r="F902" s="74">
        <v>127</v>
      </c>
      <c r="G902" s="41">
        <v>0</v>
      </c>
      <c r="H902" s="74">
        <v>0</v>
      </c>
      <c r="I902" s="49">
        <f t="shared" ref="I902" si="2628">(IF(D902="SELL",E902-F902,IF(D902="BUY",F902-E902)))*C902</f>
        <v>-4500</v>
      </c>
      <c r="J902" s="41">
        <v>0</v>
      </c>
      <c r="K902" s="41">
        <v>0</v>
      </c>
      <c r="L902" s="49">
        <f t="shared" ref="L902" si="2629">(J902+I902+K902)/C902</f>
        <v>-1.5</v>
      </c>
      <c r="M902" s="49">
        <f t="shared" ref="M902" si="2630">L902*C902</f>
        <v>-4500</v>
      </c>
    </row>
    <row r="903" spans="1:13" s="42" customFormat="1" x14ac:dyDescent="0.25">
      <c r="A903" s="5">
        <v>43752</v>
      </c>
      <c r="B903" s="37" t="s">
        <v>530</v>
      </c>
      <c r="C903" s="37">
        <v>600</v>
      </c>
      <c r="D903" s="37" t="s">
        <v>17</v>
      </c>
      <c r="E903" s="74">
        <v>652</v>
      </c>
      <c r="F903" s="74">
        <v>657</v>
      </c>
      <c r="G903" s="41">
        <v>0</v>
      </c>
      <c r="H903" s="74">
        <v>0</v>
      </c>
      <c r="I903" s="49">
        <f t="shared" ref="I903" si="2631">(IF(D903="SELL",E903-F903,IF(D903="BUY",F903-E903)))*C903</f>
        <v>3000</v>
      </c>
      <c r="J903" s="41">
        <v>0</v>
      </c>
      <c r="K903" s="41">
        <v>0</v>
      </c>
      <c r="L903" s="49">
        <f t="shared" ref="L903" si="2632">(J903+I903+K903)/C903</f>
        <v>5</v>
      </c>
      <c r="M903" s="49">
        <f t="shared" ref="M903" si="2633">L903*C903</f>
        <v>3000</v>
      </c>
    </row>
    <row r="904" spans="1:13" s="42" customFormat="1" x14ac:dyDescent="0.25">
      <c r="A904" s="5">
        <v>43752</v>
      </c>
      <c r="B904" s="37" t="s">
        <v>127</v>
      </c>
      <c r="C904" s="37">
        <v>2500</v>
      </c>
      <c r="D904" s="37" t="s">
        <v>17</v>
      </c>
      <c r="E904" s="74">
        <v>193.8</v>
      </c>
      <c r="F904" s="74">
        <v>195</v>
      </c>
      <c r="G904" s="41">
        <v>0</v>
      </c>
      <c r="H904" s="74">
        <v>0</v>
      </c>
      <c r="I904" s="49">
        <f t="shared" ref="I904" si="2634">(IF(D904="SELL",E904-F904,IF(D904="BUY",F904-E904)))*C904</f>
        <v>2999.9999999999718</v>
      </c>
      <c r="J904" s="41">
        <v>0</v>
      </c>
      <c r="K904" s="41">
        <v>0</v>
      </c>
      <c r="L904" s="49">
        <f t="shared" ref="L904" si="2635">(J904+I904+K904)/C904</f>
        <v>1.1999999999999886</v>
      </c>
      <c r="M904" s="49">
        <f t="shared" ref="M904" si="2636">L904*C904</f>
        <v>2999.9999999999718</v>
      </c>
    </row>
    <row r="905" spans="1:13" s="42" customFormat="1" x14ac:dyDescent="0.25">
      <c r="A905" s="5">
        <v>43752</v>
      </c>
      <c r="B905" s="37" t="s">
        <v>111</v>
      </c>
      <c r="C905" s="37">
        <v>1100</v>
      </c>
      <c r="D905" s="37" t="s">
        <v>17</v>
      </c>
      <c r="E905" s="74">
        <v>398.5</v>
      </c>
      <c r="F905" s="74">
        <v>396</v>
      </c>
      <c r="G905" s="41">
        <v>0</v>
      </c>
      <c r="H905" s="74">
        <v>0</v>
      </c>
      <c r="I905" s="49">
        <f t="shared" ref="I905" si="2637">(IF(D905="SELL",E905-F905,IF(D905="BUY",F905-E905)))*C905</f>
        <v>-2750</v>
      </c>
      <c r="J905" s="41">
        <v>0</v>
      </c>
      <c r="K905" s="41">
        <v>0</v>
      </c>
      <c r="L905" s="49">
        <f t="shared" ref="L905" si="2638">(J905+I905+K905)/C905</f>
        <v>-2.5</v>
      </c>
      <c r="M905" s="49">
        <f t="shared" ref="M905" si="2639">L905*C905</f>
        <v>-2750</v>
      </c>
    </row>
    <row r="906" spans="1:13" s="42" customFormat="1" x14ac:dyDescent="0.25">
      <c r="A906" s="5">
        <v>43749</v>
      </c>
      <c r="B906" s="37" t="s">
        <v>128</v>
      </c>
      <c r="C906" s="37">
        <v>4000</v>
      </c>
      <c r="D906" s="37" t="s">
        <v>17</v>
      </c>
      <c r="E906" s="74">
        <v>201.5</v>
      </c>
      <c r="F906" s="74">
        <v>203</v>
      </c>
      <c r="G906" s="41">
        <v>204</v>
      </c>
      <c r="H906" s="74">
        <v>0</v>
      </c>
      <c r="I906" s="49">
        <f t="shared" ref="I906" si="2640">(IF(D906="SELL",E906-F906,IF(D906="BUY",F906-E906)))*C906</f>
        <v>6000</v>
      </c>
      <c r="J906" s="41">
        <f>C906*1</f>
        <v>4000</v>
      </c>
      <c r="K906" s="41">
        <v>0</v>
      </c>
      <c r="L906" s="49">
        <f t="shared" ref="L906" si="2641">(J906+I906+K906)/C906</f>
        <v>2.5</v>
      </c>
      <c r="M906" s="49">
        <f t="shared" ref="M906" si="2642">L906*C906</f>
        <v>10000</v>
      </c>
    </row>
    <row r="907" spans="1:13" s="42" customFormat="1" x14ac:dyDescent="0.25">
      <c r="A907" s="5">
        <v>43749</v>
      </c>
      <c r="B907" s="37" t="s">
        <v>570</v>
      </c>
      <c r="C907" s="37">
        <v>800</v>
      </c>
      <c r="D907" s="37" t="s">
        <v>17</v>
      </c>
      <c r="E907" s="74">
        <v>687</v>
      </c>
      <c r="F907" s="74">
        <v>692</v>
      </c>
      <c r="G907" s="41">
        <v>0</v>
      </c>
      <c r="H907" s="74">
        <v>0</v>
      </c>
      <c r="I907" s="49">
        <f t="shared" ref="I907" si="2643">(IF(D907="SELL",E907-F907,IF(D907="BUY",F907-E907)))*C907</f>
        <v>4000</v>
      </c>
      <c r="J907" s="41">
        <v>0</v>
      </c>
      <c r="K907" s="41">
        <v>0</v>
      </c>
      <c r="L907" s="49">
        <f t="shared" ref="L907" si="2644">(J907+I907+K907)/C907</f>
        <v>5</v>
      </c>
      <c r="M907" s="49">
        <f t="shared" ref="M907" si="2645">L907*C907</f>
        <v>4000</v>
      </c>
    </row>
    <row r="908" spans="1:13" s="42" customFormat="1" x14ac:dyDescent="0.25">
      <c r="A908" s="5">
        <v>43749</v>
      </c>
      <c r="B908" s="37" t="s">
        <v>304</v>
      </c>
      <c r="C908" s="37">
        <v>1250</v>
      </c>
      <c r="D908" s="37" t="s">
        <v>20</v>
      </c>
      <c r="E908" s="74">
        <v>608</v>
      </c>
      <c r="F908" s="74">
        <v>605.04999999999995</v>
      </c>
      <c r="G908" s="41">
        <v>0</v>
      </c>
      <c r="H908" s="74">
        <v>0</v>
      </c>
      <c r="I908" s="49">
        <f t="shared" ref="I908" si="2646">(IF(D908="SELL",E908-F908,IF(D908="BUY",F908-E908)))*C908</f>
        <v>3687.5000000000568</v>
      </c>
      <c r="J908" s="41">
        <v>0</v>
      </c>
      <c r="K908" s="41">
        <v>0</v>
      </c>
      <c r="L908" s="49">
        <f t="shared" ref="L908" si="2647">(J908+I908+K908)/C908</f>
        <v>2.9500000000000455</v>
      </c>
      <c r="M908" s="49">
        <f t="shared" ref="M908" si="2648">L908*C908</f>
        <v>3687.5000000000568</v>
      </c>
    </row>
    <row r="909" spans="1:13" s="42" customFormat="1" x14ac:dyDescent="0.25">
      <c r="A909" s="5">
        <v>43749</v>
      </c>
      <c r="B909" s="37" t="s">
        <v>542</v>
      </c>
      <c r="C909" s="37">
        <v>2000</v>
      </c>
      <c r="D909" s="37" t="s">
        <v>17</v>
      </c>
      <c r="E909" s="74">
        <v>219</v>
      </c>
      <c r="F909" s="74">
        <v>220.5</v>
      </c>
      <c r="G909" s="41">
        <v>0</v>
      </c>
      <c r="H909" s="74">
        <v>0</v>
      </c>
      <c r="I909" s="49">
        <f t="shared" ref="I909" si="2649">(IF(D909="SELL",E909-F909,IF(D909="BUY",F909-E909)))*C909</f>
        <v>3000</v>
      </c>
      <c r="J909" s="41">
        <v>0</v>
      </c>
      <c r="K909" s="41">
        <v>0</v>
      </c>
      <c r="L909" s="49">
        <f t="shared" ref="L909" si="2650">(J909+I909+K909)/C909</f>
        <v>1.5</v>
      </c>
      <c r="M909" s="49">
        <f t="shared" ref="M909" si="2651">L909*C909</f>
        <v>3000</v>
      </c>
    </row>
    <row r="910" spans="1:13" s="42" customFormat="1" x14ac:dyDescent="0.25">
      <c r="A910" s="5">
        <v>43748</v>
      </c>
      <c r="B910" s="37" t="s">
        <v>157</v>
      </c>
      <c r="C910" s="37">
        <v>1000</v>
      </c>
      <c r="D910" s="37" t="s">
        <v>20</v>
      </c>
      <c r="E910" s="74">
        <v>442</v>
      </c>
      <c r="F910" s="74">
        <v>439</v>
      </c>
      <c r="G910" s="41">
        <v>0</v>
      </c>
      <c r="H910" s="74">
        <v>0</v>
      </c>
      <c r="I910" s="49">
        <f t="shared" ref="I910" si="2652">(IF(D910="SELL",E910-F910,IF(D910="BUY",F910-E910)))*C910</f>
        <v>3000</v>
      </c>
      <c r="J910" s="41">
        <v>0</v>
      </c>
      <c r="K910" s="41">
        <v>0</v>
      </c>
      <c r="L910" s="49">
        <f t="shared" ref="L910" si="2653">(J910+I910+K910)/C910</f>
        <v>3</v>
      </c>
      <c r="M910" s="49">
        <f t="shared" ref="M910" si="2654">L910*C910</f>
        <v>3000</v>
      </c>
    </row>
    <row r="911" spans="1:13" s="42" customFormat="1" x14ac:dyDescent="0.25">
      <c r="A911" s="5">
        <v>43748</v>
      </c>
      <c r="B911" s="37" t="s">
        <v>142</v>
      </c>
      <c r="C911" s="37">
        <v>400</v>
      </c>
      <c r="D911" s="37" t="s">
        <v>20</v>
      </c>
      <c r="E911" s="74">
        <v>1456</v>
      </c>
      <c r="F911" s="74">
        <v>1448</v>
      </c>
      <c r="G911" s="41">
        <v>1440</v>
      </c>
      <c r="H911" s="74">
        <v>0</v>
      </c>
      <c r="I911" s="49">
        <f t="shared" ref="I911" si="2655">(IF(D911="SELL",E911-F911,IF(D911="BUY",F911-E911)))*C911</f>
        <v>3200</v>
      </c>
      <c r="J911" s="41">
        <f>C911*8</f>
        <v>3200</v>
      </c>
      <c r="K911" s="41">
        <v>0</v>
      </c>
      <c r="L911" s="49">
        <f t="shared" ref="L911" si="2656">(J911+I911+K911)/C911</f>
        <v>16</v>
      </c>
      <c r="M911" s="49">
        <f t="shared" ref="M911" si="2657">L911*C911</f>
        <v>6400</v>
      </c>
    </row>
    <row r="912" spans="1:13" s="42" customFormat="1" x14ac:dyDescent="0.25">
      <c r="A912" s="5">
        <v>43747</v>
      </c>
      <c r="B912" s="37" t="s">
        <v>450</v>
      </c>
      <c r="C912" s="37">
        <v>302</v>
      </c>
      <c r="D912" s="37" t="s">
        <v>20</v>
      </c>
      <c r="E912" s="74">
        <v>1360</v>
      </c>
      <c r="F912" s="74">
        <v>1375</v>
      </c>
      <c r="G912" s="41">
        <v>0</v>
      </c>
      <c r="H912" s="74">
        <v>0</v>
      </c>
      <c r="I912" s="49">
        <f t="shared" ref="I912" si="2658">(IF(D912="SELL",E912-F912,IF(D912="BUY",F912-E912)))*C912</f>
        <v>-4530</v>
      </c>
      <c r="J912" s="41">
        <v>0</v>
      </c>
      <c r="K912" s="41">
        <v>0</v>
      </c>
      <c r="L912" s="49">
        <f t="shared" ref="L912" si="2659">(J912+I912+K912)/C912</f>
        <v>-15</v>
      </c>
      <c r="M912" s="49">
        <f t="shared" ref="M912" si="2660">L912*C912</f>
        <v>-4530</v>
      </c>
    </row>
    <row r="913" spans="1:13" s="42" customFormat="1" x14ac:dyDescent="0.25">
      <c r="A913" s="5">
        <v>43747</v>
      </c>
      <c r="B913" s="37" t="s">
        <v>131</v>
      </c>
      <c r="C913" s="37">
        <v>3399</v>
      </c>
      <c r="D913" s="37" t="s">
        <v>17</v>
      </c>
      <c r="E913" s="74">
        <v>146</v>
      </c>
      <c r="F913" s="74">
        <v>146.80000000000001</v>
      </c>
      <c r="G913" s="41">
        <v>147.80000000000001</v>
      </c>
      <c r="H913" s="74">
        <v>0</v>
      </c>
      <c r="I913" s="49">
        <f t="shared" ref="I913" si="2661">(IF(D913="SELL",E913-F913,IF(D913="BUY",F913-E913)))*C913</f>
        <v>2719.2000000000385</v>
      </c>
      <c r="J913" s="41">
        <v>0</v>
      </c>
      <c r="K913" s="41">
        <v>0</v>
      </c>
      <c r="L913" s="49">
        <f t="shared" ref="L913" si="2662">(J913+I913+K913)/C913</f>
        <v>0.80000000000001137</v>
      </c>
      <c r="M913" s="49">
        <f t="shared" ref="M913" si="2663">L913*C913</f>
        <v>2719.2000000000385</v>
      </c>
    </row>
    <row r="914" spans="1:13" s="42" customFormat="1" x14ac:dyDescent="0.25">
      <c r="A914" s="5">
        <v>43747</v>
      </c>
      <c r="B914" s="37" t="s">
        <v>509</v>
      </c>
      <c r="C914" s="37">
        <v>400</v>
      </c>
      <c r="D914" s="37" t="s">
        <v>17</v>
      </c>
      <c r="E914" s="74">
        <v>1282</v>
      </c>
      <c r="F914" s="74">
        <v>1290</v>
      </c>
      <c r="G914" s="41">
        <v>1300</v>
      </c>
      <c r="H914" s="74">
        <v>1310</v>
      </c>
      <c r="I914" s="49">
        <f t="shared" ref="I914" si="2664">(IF(D914="SELL",E914-F914,IF(D914="BUY",F914-E914)))*C914</f>
        <v>3200</v>
      </c>
      <c r="J914" s="41">
        <f>C914*10</f>
        <v>4000</v>
      </c>
      <c r="K914" s="41">
        <f>C914*10</f>
        <v>4000</v>
      </c>
      <c r="L914" s="49">
        <f t="shared" ref="L914" si="2665">(J914+I914+K914)/C914</f>
        <v>28</v>
      </c>
      <c r="M914" s="49">
        <f t="shared" ref="M914" si="2666">L914*C914</f>
        <v>11200</v>
      </c>
    </row>
    <row r="915" spans="1:13" s="42" customFormat="1" x14ac:dyDescent="0.25">
      <c r="A915" s="5">
        <v>43747</v>
      </c>
      <c r="B915" s="37" t="s">
        <v>123</v>
      </c>
      <c r="C915" s="37">
        <v>2750</v>
      </c>
      <c r="D915" s="37" t="s">
        <v>17</v>
      </c>
      <c r="E915" s="74">
        <v>358</v>
      </c>
      <c r="F915" s="74">
        <v>359.3</v>
      </c>
      <c r="G915" s="41">
        <v>361</v>
      </c>
      <c r="H915" s="74">
        <v>0</v>
      </c>
      <c r="I915" s="49">
        <f t="shared" ref="I915" si="2667">(IF(D915="SELL",E915-F915,IF(D915="BUY",F915-E915)))*C915</f>
        <v>3575.0000000000314</v>
      </c>
      <c r="J915" s="41">
        <f>C915*1.7</f>
        <v>4675</v>
      </c>
      <c r="K915" s="41">
        <v>0</v>
      </c>
      <c r="L915" s="49">
        <f t="shared" ref="L915" si="2668">(J915+I915+K915)/C915</f>
        <v>3.0000000000000111</v>
      </c>
      <c r="M915" s="49">
        <f t="shared" ref="M915" si="2669">L915*C915</f>
        <v>8250.0000000000309</v>
      </c>
    </row>
    <row r="916" spans="1:13" s="42" customFormat="1" x14ac:dyDescent="0.25">
      <c r="A916" s="5">
        <v>43745</v>
      </c>
      <c r="B916" s="37" t="s">
        <v>569</v>
      </c>
      <c r="C916" s="37">
        <v>500</v>
      </c>
      <c r="D916" s="37" t="s">
        <v>17</v>
      </c>
      <c r="E916" s="74">
        <v>1413</v>
      </c>
      <c r="F916" s="74">
        <v>1428</v>
      </c>
      <c r="G916" s="41">
        <v>0</v>
      </c>
      <c r="H916" s="74">
        <v>0</v>
      </c>
      <c r="I916" s="49">
        <f t="shared" ref="I916" si="2670">(IF(D916="SELL",E916-F916,IF(D916="BUY",F916-E916)))*C916</f>
        <v>7500</v>
      </c>
      <c r="J916" s="41">
        <v>0</v>
      </c>
      <c r="K916" s="41">
        <v>0</v>
      </c>
      <c r="L916" s="49">
        <f t="shared" ref="L916" si="2671">(J916+I916+K916)/C916</f>
        <v>15</v>
      </c>
      <c r="M916" s="49">
        <f t="shared" ref="M916" si="2672">L916*C916</f>
        <v>7500</v>
      </c>
    </row>
    <row r="917" spans="1:13" s="42" customFormat="1" x14ac:dyDescent="0.25">
      <c r="A917" s="5">
        <v>43745</v>
      </c>
      <c r="B917" s="37" t="s">
        <v>275</v>
      </c>
      <c r="C917" s="37">
        <v>250</v>
      </c>
      <c r="D917" s="37" t="s">
        <v>17</v>
      </c>
      <c r="E917" s="74">
        <v>3950</v>
      </c>
      <c r="F917" s="74">
        <v>3970</v>
      </c>
      <c r="G917" s="41">
        <v>0</v>
      </c>
      <c r="H917" s="74">
        <v>0</v>
      </c>
      <c r="I917" s="49">
        <f t="shared" ref="I917" si="2673">(IF(D917="SELL",E917-F917,IF(D917="BUY",F917-E917)))*C917</f>
        <v>5000</v>
      </c>
      <c r="J917" s="41">
        <v>0</v>
      </c>
      <c r="K917" s="41">
        <v>0</v>
      </c>
      <c r="L917" s="49">
        <f t="shared" ref="L917" si="2674">(J917+I917+K917)/C917</f>
        <v>20</v>
      </c>
      <c r="M917" s="49">
        <f t="shared" ref="M917" si="2675">L917*C917</f>
        <v>5000</v>
      </c>
    </row>
    <row r="918" spans="1:13" s="42" customFormat="1" x14ac:dyDescent="0.25">
      <c r="A918" s="5">
        <v>43742</v>
      </c>
      <c r="B918" s="37" t="s">
        <v>268</v>
      </c>
      <c r="C918" s="37">
        <v>1563</v>
      </c>
      <c r="D918" s="37" t="s">
        <v>20</v>
      </c>
      <c r="E918" s="74">
        <v>619</v>
      </c>
      <c r="F918" s="74">
        <v>617</v>
      </c>
      <c r="G918" s="41">
        <v>614</v>
      </c>
      <c r="H918" s="74">
        <v>0</v>
      </c>
      <c r="I918" s="49">
        <f t="shared" ref="I918" si="2676">(IF(D918="SELL",E918-F918,IF(D918="BUY",F918-E918)))*C918</f>
        <v>3126</v>
      </c>
      <c r="J918" s="41">
        <f>C918*4</f>
        <v>6252</v>
      </c>
      <c r="K918" s="41">
        <v>0</v>
      </c>
      <c r="L918" s="49">
        <f t="shared" ref="L918" si="2677">(J918+I918+K918)/C918</f>
        <v>6</v>
      </c>
      <c r="M918" s="49">
        <f t="shared" ref="M918" si="2678">L918*C918</f>
        <v>9378</v>
      </c>
    </row>
    <row r="919" spans="1:13" s="42" customFormat="1" x14ac:dyDescent="0.25">
      <c r="A919" s="5">
        <v>43742</v>
      </c>
      <c r="B919" s="37" t="s">
        <v>304</v>
      </c>
      <c r="C919" s="37">
        <v>1250</v>
      </c>
      <c r="D919" s="37" t="s">
        <v>20</v>
      </c>
      <c r="E919" s="74">
        <v>628</v>
      </c>
      <c r="F919" s="74">
        <v>625.5</v>
      </c>
      <c r="G919" s="41">
        <v>623</v>
      </c>
      <c r="H919" s="74">
        <v>0</v>
      </c>
      <c r="I919" s="49">
        <f>(IF(D919="SELL",E919-F919,IF(D919="BUY",F919-E919)))*C919</f>
        <v>3125</v>
      </c>
      <c r="J919" s="41">
        <f>C919*2.5</f>
        <v>3125</v>
      </c>
      <c r="K919" s="41">
        <v>0</v>
      </c>
      <c r="L919" s="49">
        <f>(J919+I919+K919)/C919</f>
        <v>5</v>
      </c>
      <c r="M919" s="49">
        <f>L919*C919</f>
        <v>6250</v>
      </c>
    </row>
    <row r="920" spans="1:13" s="42" customFormat="1" x14ac:dyDescent="0.25">
      <c r="A920" s="5">
        <v>43742</v>
      </c>
      <c r="B920" s="37" t="s">
        <v>550</v>
      </c>
      <c r="C920" s="37">
        <v>1600</v>
      </c>
      <c r="D920" s="37" t="s">
        <v>17</v>
      </c>
      <c r="E920" s="74">
        <v>326</v>
      </c>
      <c r="F920" s="74">
        <v>328</v>
      </c>
      <c r="G920" s="41">
        <v>0</v>
      </c>
      <c r="H920" s="74">
        <v>0</v>
      </c>
      <c r="I920" s="49">
        <f>(IF(D920="SELL",E920-F920,IF(D920="BUY",F920-E920)))*C920</f>
        <v>3200</v>
      </c>
      <c r="J920" s="41">
        <v>0</v>
      </c>
      <c r="K920" s="41">
        <v>0</v>
      </c>
      <c r="L920" s="49">
        <f>(J920+I920+K920)/C920</f>
        <v>2</v>
      </c>
      <c r="M920" s="49">
        <f>L920*C920</f>
        <v>3200</v>
      </c>
    </row>
    <row r="921" spans="1:13" s="42" customFormat="1" x14ac:dyDescent="0.25">
      <c r="A921" s="5">
        <v>43741</v>
      </c>
      <c r="B921" s="37" t="s">
        <v>535</v>
      </c>
      <c r="C921" s="37">
        <v>1200</v>
      </c>
      <c r="D921" s="37" t="s">
        <v>17</v>
      </c>
      <c r="E921" s="74">
        <v>312</v>
      </c>
      <c r="F921" s="74">
        <v>314</v>
      </c>
      <c r="G921" s="41">
        <v>318</v>
      </c>
      <c r="H921" s="74">
        <v>0</v>
      </c>
      <c r="I921" s="49">
        <f t="shared" ref="I921:I922" si="2679">(IF(D921="SELL",E921-F921,IF(D921="BUY",F921-E921)))*C921</f>
        <v>2400</v>
      </c>
      <c r="J921" s="41">
        <f>C921*4</f>
        <v>4800</v>
      </c>
      <c r="K921" s="41">
        <v>0</v>
      </c>
      <c r="L921" s="49">
        <f t="shared" ref="L921:L922" si="2680">(J921+I921+K921)/C921</f>
        <v>6</v>
      </c>
      <c r="M921" s="49">
        <f t="shared" ref="M921:M922" si="2681">L921*C921</f>
        <v>7200</v>
      </c>
    </row>
    <row r="922" spans="1:13" s="42" customFormat="1" x14ac:dyDescent="0.25">
      <c r="A922" s="5">
        <v>43741</v>
      </c>
      <c r="B922" s="37" t="s">
        <v>541</v>
      </c>
      <c r="C922" s="37">
        <v>1500</v>
      </c>
      <c r="D922" s="37" t="s">
        <v>17</v>
      </c>
      <c r="E922" s="74">
        <v>682</v>
      </c>
      <c r="F922" s="74">
        <v>684</v>
      </c>
      <c r="G922" s="41">
        <v>0</v>
      </c>
      <c r="H922" s="74">
        <v>0</v>
      </c>
      <c r="I922" s="49">
        <f t="shared" si="2679"/>
        <v>3000</v>
      </c>
      <c r="J922" s="41">
        <v>0</v>
      </c>
      <c r="K922" s="41">
        <v>0</v>
      </c>
      <c r="L922" s="49">
        <f t="shared" si="2680"/>
        <v>2</v>
      </c>
      <c r="M922" s="49">
        <f t="shared" si="2681"/>
        <v>3000</v>
      </c>
    </row>
    <row r="923" spans="1:13" s="42" customFormat="1" x14ac:dyDescent="0.25">
      <c r="A923" s="5">
        <v>43739</v>
      </c>
      <c r="B923" s="37" t="s">
        <v>115</v>
      </c>
      <c r="C923" s="37">
        <v>2500</v>
      </c>
      <c r="D923" s="37" t="s">
        <v>20</v>
      </c>
      <c r="E923" s="74">
        <v>413.5</v>
      </c>
      <c r="F923" s="74">
        <v>412</v>
      </c>
      <c r="G923" s="41">
        <v>410</v>
      </c>
      <c r="H923" s="74">
        <v>407</v>
      </c>
      <c r="I923" s="49">
        <f t="shared" ref="I923:I925" si="2682">(IF(D923="SELL",E923-F923,IF(D923="BUY",F923-E923)))*C923</f>
        <v>3750</v>
      </c>
      <c r="J923" s="41">
        <f>C923*2</f>
        <v>5000</v>
      </c>
      <c r="K923" s="41">
        <f>C923*3</f>
        <v>7500</v>
      </c>
      <c r="L923" s="49">
        <f t="shared" ref="L923:L925" si="2683">(J923+I923+K923)/C923</f>
        <v>6.5</v>
      </c>
      <c r="M923" s="49">
        <f t="shared" ref="M923:M925" si="2684">L923*C923</f>
        <v>16250</v>
      </c>
    </row>
    <row r="924" spans="1:13" s="42" customFormat="1" x14ac:dyDescent="0.25">
      <c r="A924" s="5">
        <v>43739</v>
      </c>
      <c r="B924" s="37" t="s">
        <v>554</v>
      </c>
      <c r="C924" s="37">
        <v>3000</v>
      </c>
      <c r="D924" s="37" t="s">
        <v>20</v>
      </c>
      <c r="E924" s="74">
        <v>172.4</v>
      </c>
      <c r="F924" s="74">
        <v>171.35</v>
      </c>
      <c r="G924" s="41">
        <v>170</v>
      </c>
      <c r="H924" s="74">
        <v>167.7</v>
      </c>
      <c r="I924" s="49">
        <f t="shared" si="2682"/>
        <v>3150.0000000000341</v>
      </c>
      <c r="J924" s="41">
        <f>C924*1.35</f>
        <v>4050.0000000000005</v>
      </c>
      <c r="K924" s="41">
        <f>C924*2.3</f>
        <v>6899.9999999999991</v>
      </c>
      <c r="L924" s="49">
        <f t="shared" si="2683"/>
        <v>4.7000000000000108</v>
      </c>
      <c r="M924" s="49">
        <f t="shared" si="2684"/>
        <v>14100.000000000033</v>
      </c>
    </row>
    <row r="925" spans="1:13" s="42" customFormat="1" x14ac:dyDescent="0.25">
      <c r="A925" s="5">
        <v>43739</v>
      </c>
      <c r="B925" s="37" t="s">
        <v>304</v>
      </c>
      <c r="C925" s="37">
        <v>1250</v>
      </c>
      <c r="D925" s="37" t="s">
        <v>20</v>
      </c>
      <c r="E925" s="74">
        <v>653.5</v>
      </c>
      <c r="F925" s="74">
        <v>651</v>
      </c>
      <c r="G925" s="41">
        <v>648</v>
      </c>
      <c r="H925" s="74">
        <v>643</v>
      </c>
      <c r="I925" s="49">
        <f t="shared" si="2682"/>
        <v>3125</v>
      </c>
      <c r="J925" s="41">
        <f>C925*3</f>
        <v>3750</v>
      </c>
      <c r="K925" s="41">
        <f t="shared" ref="K925" si="2685">C925*5</f>
        <v>6250</v>
      </c>
      <c r="L925" s="49">
        <f t="shared" si="2683"/>
        <v>10.5</v>
      </c>
      <c r="M925" s="49">
        <f t="shared" si="2684"/>
        <v>13125</v>
      </c>
    </row>
    <row r="926" spans="1:13" s="42" customFormat="1" x14ac:dyDescent="0.25">
      <c r="A926" s="5">
        <v>43738</v>
      </c>
      <c r="B926" s="37" t="s">
        <v>535</v>
      </c>
      <c r="C926" s="37">
        <v>1200</v>
      </c>
      <c r="D926" s="37" t="s">
        <v>20</v>
      </c>
      <c r="E926" s="74">
        <v>350</v>
      </c>
      <c r="F926" s="74">
        <v>348</v>
      </c>
      <c r="G926" s="41">
        <v>345</v>
      </c>
      <c r="H926" s="74">
        <v>340</v>
      </c>
      <c r="I926" s="49">
        <f t="shared" ref="I926:I928" si="2686">(IF(D926="SELL",E926-F926,IF(D926="BUY",F926-E926)))*C926</f>
        <v>2400</v>
      </c>
      <c r="J926" s="41">
        <f>C926*3</f>
        <v>3600</v>
      </c>
      <c r="K926" s="41">
        <f>C926*5</f>
        <v>6000</v>
      </c>
      <c r="L926" s="49">
        <f t="shared" ref="L926:L928" si="2687">(J926+I926+K926)/C926</f>
        <v>10</v>
      </c>
      <c r="M926" s="49">
        <f t="shared" ref="M926:M928" si="2688">L926*C926</f>
        <v>12000</v>
      </c>
    </row>
    <row r="927" spans="1:13" s="42" customFormat="1" x14ac:dyDescent="0.25">
      <c r="A927" s="5">
        <v>43738</v>
      </c>
      <c r="B927" s="37" t="s">
        <v>28</v>
      </c>
      <c r="C927" s="37">
        <v>3000</v>
      </c>
      <c r="D927" s="37" t="s">
        <v>20</v>
      </c>
      <c r="E927" s="74">
        <v>275</v>
      </c>
      <c r="F927" s="74">
        <v>274</v>
      </c>
      <c r="G927" s="41">
        <v>0</v>
      </c>
      <c r="H927" s="74">
        <v>0</v>
      </c>
      <c r="I927" s="49">
        <f t="shared" si="2686"/>
        <v>3000</v>
      </c>
      <c r="J927" s="41">
        <v>0</v>
      </c>
      <c r="K927" s="41">
        <v>0</v>
      </c>
      <c r="L927" s="49">
        <f t="shared" si="2687"/>
        <v>1</v>
      </c>
      <c r="M927" s="49">
        <f t="shared" si="2688"/>
        <v>3000</v>
      </c>
    </row>
    <row r="928" spans="1:13" s="42" customFormat="1" x14ac:dyDescent="0.25">
      <c r="A928" s="5">
        <v>43738</v>
      </c>
      <c r="B928" s="37" t="s">
        <v>138</v>
      </c>
      <c r="C928" s="37">
        <v>2700</v>
      </c>
      <c r="D928" s="37" t="s">
        <v>20</v>
      </c>
      <c r="E928" s="74">
        <v>279</v>
      </c>
      <c r="F928" s="74">
        <v>278</v>
      </c>
      <c r="G928" s="41">
        <v>0</v>
      </c>
      <c r="H928" s="74">
        <v>0</v>
      </c>
      <c r="I928" s="49">
        <f t="shared" si="2686"/>
        <v>2700</v>
      </c>
      <c r="J928" s="41">
        <v>0</v>
      </c>
      <c r="K928" s="41">
        <v>0</v>
      </c>
      <c r="L928" s="49">
        <f t="shared" si="2687"/>
        <v>1</v>
      </c>
      <c r="M928" s="49">
        <f t="shared" si="2688"/>
        <v>2700</v>
      </c>
    </row>
    <row r="929" spans="1:13" s="42" customFormat="1" x14ac:dyDescent="0.25">
      <c r="A929" s="5">
        <v>43735</v>
      </c>
      <c r="B929" s="37" t="s">
        <v>268</v>
      </c>
      <c r="C929" s="37">
        <v>1563</v>
      </c>
      <c r="D929" s="37" t="s">
        <v>20</v>
      </c>
      <c r="E929" s="74">
        <v>608</v>
      </c>
      <c r="F929" s="74">
        <v>605</v>
      </c>
      <c r="G929" s="41">
        <v>602</v>
      </c>
      <c r="H929" s="74">
        <v>598</v>
      </c>
      <c r="I929" s="49">
        <f t="shared" ref="I929:I931" si="2689">(IF(D929="SELL",E929-F929,IF(D929="BUY",F929-E929)))*C929</f>
        <v>4689</v>
      </c>
      <c r="J929" s="41">
        <f>C929*3</f>
        <v>4689</v>
      </c>
      <c r="K929" s="41">
        <f>C929*4</f>
        <v>6252</v>
      </c>
      <c r="L929" s="49">
        <f t="shared" ref="L929:L931" si="2690">(J929+I929+K929)/C929</f>
        <v>10</v>
      </c>
      <c r="M929" s="49">
        <f t="shared" ref="M929:M931" si="2691">L929*C929</f>
        <v>15630</v>
      </c>
    </row>
    <row r="930" spans="1:13" s="42" customFormat="1" x14ac:dyDescent="0.25">
      <c r="A930" s="5">
        <v>43735</v>
      </c>
      <c r="B930" s="37" t="s">
        <v>535</v>
      </c>
      <c r="C930" s="37">
        <v>1200</v>
      </c>
      <c r="D930" s="37" t="s">
        <v>20</v>
      </c>
      <c r="E930" s="74">
        <v>375</v>
      </c>
      <c r="F930" s="74">
        <v>373</v>
      </c>
      <c r="G930" s="41">
        <v>370</v>
      </c>
      <c r="H930" s="74">
        <v>0</v>
      </c>
      <c r="I930" s="49">
        <f t="shared" si="2689"/>
        <v>2400</v>
      </c>
      <c r="J930" s="41">
        <f t="shared" ref="J930" si="2692">C930*3.5</f>
        <v>4200</v>
      </c>
      <c r="K930" s="41">
        <v>0</v>
      </c>
      <c r="L930" s="49">
        <f t="shared" si="2690"/>
        <v>5.5</v>
      </c>
      <c r="M930" s="49">
        <f t="shared" si="2691"/>
        <v>6600</v>
      </c>
    </row>
    <row r="931" spans="1:13" s="42" customFormat="1" x14ac:dyDescent="0.25">
      <c r="A931" s="5">
        <v>43735</v>
      </c>
      <c r="B931" s="37" t="s">
        <v>85</v>
      </c>
      <c r="C931" s="37">
        <v>700</v>
      </c>
      <c r="D931" s="37" t="s">
        <v>20</v>
      </c>
      <c r="E931" s="74">
        <v>587</v>
      </c>
      <c r="F931" s="74">
        <v>584</v>
      </c>
      <c r="G931" s="41">
        <v>580</v>
      </c>
      <c r="H931" s="74">
        <v>0</v>
      </c>
      <c r="I931" s="49">
        <f t="shared" si="2689"/>
        <v>2100</v>
      </c>
      <c r="J931" s="41">
        <f>C931*4</f>
        <v>2800</v>
      </c>
      <c r="K931" s="41">
        <v>0</v>
      </c>
      <c r="L931" s="49">
        <f t="shared" si="2690"/>
        <v>7</v>
      </c>
      <c r="M931" s="49">
        <f t="shared" si="2691"/>
        <v>4900</v>
      </c>
    </row>
    <row r="932" spans="1:13" s="42" customFormat="1" x14ac:dyDescent="0.25">
      <c r="A932" s="5">
        <v>43734</v>
      </c>
      <c r="B932" s="37" t="s">
        <v>175</v>
      </c>
      <c r="C932" s="37">
        <v>1000</v>
      </c>
      <c r="D932" s="37" t="s">
        <v>17</v>
      </c>
      <c r="E932" s="74">
        <v>546</v>
      </c>
      <c r="F932" s="74">
        <v>548.5</v>
      </c>
      <c r="G932" s="41">
        <v>552</v>
      </c>
      <c r="H932" s="74">
        <v>560</v>
      </c>
      <c r="I932" s="49">
        <f t="shared" ref="I932" si="2693">(IF(D932="SELL",E932-F932,IF(D932="BUY",F932-E932)))*C932</f>
        <v>2500</v>
      </c>
      <c r="J932" s="41">
        <f>C932*3.5</f>
        <v>3500</v>
      </c>
      <c r="K932" s="41">
        <f>C932*8</f>
        <v>8000</v>
      </c>
      <c r="L932" s="49">
        <f t="shared" ref="L932" si="2694">(J932+I932+K932)/C932</f>
        <v>14</v>
      </c>
      <c r="M932" s="49">
        <f t="shared" ref="M932" si="2695">L932*C932</f>
        <v>14000</v>
      </c>
    </row>
    <row r="933" spans="1:13" s="42" customFormat="1" x14ac:dyDescent="0.25">
      <c r="A933" s="5">
        <v>43734</v>
      </c>
      <c r="B933" s="37" t="s">
        <v>471</v>
      </c>
      <c r="C933" s="37">
        <v>1500</v>
      </c>
      <c r="D933" s="37" t="s">
        <v>17</v>
      </c>
      <c r="E933" s="74">
        <v>351.5</v>
      </c>
      <c r="F933" s="74">
        <v>353.5</v>
      </c>
      <c r="G933" s="41">
        <v>0</v>
      </c>
      <c r="H933" s="74">
        <v>0</v>
      </c>
      <c r="I933" s="49">
        <f t="shared" ref="I933:I935" si="2696">(IF(D933="SELL",E933-F933,IF(D933="BUY",F933-E933)))*C933</f>
        <v>3000</v>
      </c>
      <c r="J933" s="41">
        <v>0</v>
      </c>
      <c r="K933" s="41">
        <v>0</v>
      </c>
      <c r="L933" s="49">
        <f t="shared" ref="L933:L935" si="2697">(J933+I933+K933)/C933</f>
        <v>2</v>
      </c>
      <c r="M933" s="49">
        <f t="shared" ref="M933:M935" si="2698">L933*C933</f>
        <v>3000</v>
      </c>
    </row>
    <row r="934" spans="1:13" s="42" customFormat="1" x14ac:dyDescent="0.25">
      <c r="A934" s="5">
        <v>43734</v>
      </c>
      <c r="B934" s="37" t="s">
        <v>546</v>
      </c>
      <c r="C934" s="37">
        <v>200</v>
      </c>
      <c r="D934" s="37" t="s">
        <v>17</v>
      </c>
      <c r="E934" s="74">
        <v>2765</v>
      </c>
      <c r="F934" s="74">
        <v>2769.95</v>
      </c>
      <c r="G934" s="41">
        <v>0</v>
      </c>
      <c r="H934" s="74">
        <v>0</v>
      </c>
      <c r="I934" s="49">
        <f t="shared" si="2696"/>
        <v>989.99999999996362</v>
      </c>
      <c r="J934" s="41">
        <v>0</v>
      </c>
      <c r="K934" s="41">
        <v>0</v>
      </c>
      <c r="L934" s="49">
        <f t="shared" si="2697"/>
        <v>4.9499999999998181</v>
      </c>
      <c r="M934" s="49">
        <f t="shared" si="2698"/>
        <v>989.99999999996362</v>
      </c>
    </row>
    <row r="935" spans="1:13" s="42" customFormat="1" x14ac:dyDescent="0.25">
      <c r="A935" s="5">
        <v>43734</v>
      </c>
      <c r="B935" s="37" t="s">
        <v>75</v>
      </c>
      <c r="C935" s="37">
        <v>1200</v>
      </c>
      <c r="D935" s="37" t="s">
        <v>17</v>
      </c>
      <c r="E935" s="74">
        <v>714</v>
      </c>
      <c r="F935" s="74">
        <v>711</v>
      </c>
      <c r="G935" s="41">
        <v>0</v>
      </c>
      <c r="H935" s="74">
        <v>0</v>
      </c>
      <c r="I935" s="49">
        <f t="shared" si="2696"/>
        <v>-3600</v>
      </c>
      <c r="J935" s="41">
        <v>0</v>
      </c>
      <c r="K935" s="41">
        <v>0</v>
      </c>
      <c r="L935" s="49">
        <f t="shared" si="2697"/>
        <v>-3</v>
      </c>
      <c r="M935" s="49">
        <f t="shared" si="2698"/>
        <v>-3600</v>
      </c>
    </row>
    <row r="936" spans="1:13" s="42" customFormat="1" x14ac:dyDescent="0.25">
      <c r="A936" s="5">
        <v>43733</v>
      </c>
      <c r="B936" s="37" t="s">
        <v>535</v>
      </c>
      <c r="C936" s="37">
        <v>1200</v>
      </c>
      <c r="D936" s="37" t="s">
        <v>20</v>
      </c>
      <c r="E936" s="74">
        <v>392</v>
      </c>
      <c r="F936" s="74">
        <v>390</v>
      </c>
      <c r="G936" s="41">
        <v>387</v>
      </c>
      <c r="H936" s="74">
        <v>382</v>
      </c>
      <c r="I936" s="49">
        <f t="shared" ref="I936:I938" si="2699">(IF(D936="SELL",E936-F936,IF(D936="BUY",F936-E936)))*C936</f>
        <v>2400</v>
      </c>
      <c r="J936" s="41">
        <f>C936*3</f>
        <v>3600</v>
      </c>
      <c r="K936" s="41">
        <f>C936*5</f>
        <v>6000</v>
      </c>
      <c r="L936" s="49">
        <f t="shared" ref="L936:L938" si="2700">(J936+I936+K936)/C936</f>
        <v>10</v>
      </c>
      <c r="M936" s="49">
        <f t="shared" ref="M936:M938" si="2701">L936*C936</f>
        <v>12000</v>
      </c>
    </row>
    <row r="937" spans="1:13" s="42" customFormat="1" x14ac:dyDescent="0.25">
      <c r="A937" s="5">
        <v>43733</v>
      </c>
      <c r="B937" s="37" t="s">
        <v>207</v>
      </c>
      <c r="C937" s="37">
        <v>1200</v>
      </c>
      <c r="D937" s="37" t="s">
        <v>20</v>
      </c>
      <c r="E937" s="74">
        <v>342</v>
      </c>
      <c r="F937" s="74">
        <v>340</v>
      </c>
      <c r="G937" s="41">
        <v>337</v>
      </c>
      <c r="H937" s="74">
        <v>334</v>
      </c>
      <c r="I937" s="49">
        <f>(IF(D937="SELL",E937-F937,IF(D937="BUY",F937-E937)))*C937</f>
        <v>2400</v>
      </c>
      <c r="J937" s="41">
        <f>C937*3</f>
        <v>3600</v>
      </c>
      <c r="K937" s="41">
        <f>C937*3</f>
        <v>3600</v>
      </c>
      <c r="L937" s="49">
        <f t="shared" si="2700"/>
        <v>8</v>
      </c>
      <c r="M937" s="49">
        <f t="shared" si="2701"/>
        <v>9600</v>
      </c>
    </row>
    <row r="938" spans="1:13" s="42" customFormat="1" x14ac:dyDescent="0.25">
      <c r="A938" s="5">
        <v>43733</v>
      </c>
      <c r="B938" s="37" t="s">
        <v>568</v>
      </c>
      <c r="C938" s="37">
        <v>1300</v>
      </c>
      <c r="D938" s="37" t="s">
        <v>20</v>
      </c>
      <c r="E938" s="74">
        <v>580</v>
      </c>
      <c r="F938" s="74">
        <v>578</v>
      </c>
      <c r="G938" s="41">
        <v>575</v>
      </c>
      <c r="H938" s="74">
        <v>0</v>
      </c>
      <c r="I938" s="49">
        <f t="shared" si="2699"/>
        <v>2600</v>
      </c>
      <c r="J938" s="41">
        <f>C938*3</f>
        <v>3900</v>
      </c>
      <c r="K938" s="41">
        <v>0</v>
      </c>
      <c r="L938" s="49">
        <f t="shared" si="2700"/>
        <v>5</v>
      </c>
      <c r="M938" s="49">
        <f t="shared" si="2701"/>
        <v>6500</v>
      </c>
    </row>
    <row r="939" spans="1:13" s="42" customFormat="1" x14ac:dyDescent="0.25">
      <c r="A939" s="5">
        <v>43732</v>
      </c>
      <c r="B939" s="37" t="s">
        <v>541</v>
      </c>
      <c r="C939" s="37">
        <v>1500</v>
      </c>
      <c r="D939" s="37" t="s">
        <v>17</v>
      </c>
      <c r="E939" s="74">
        <v>670</v>
      </c>
      <c r="F939" s="74">
        <v>672</v>
      </c>
      <c r="G939" s="41">
        <v>676</v>
      </c>
      <c r="H939" s="74">
        <v>682</v>
      </c>
      <c r="I939" s="49">
        <f t="shared" ref="I939:I940" si="2702">(IF(D939="SELL",E939-F939,IF(D939="BUY",F939-E939)))*C939</f>
        <v>3000</v>
      </c>
      <c r="J939" s="41">
        <f>C939*4</f>
        <v>6000</v>
      </c>
      <c r="K939" s="41">
        <f>C939*6</f>
        <v>9000</v>
      </c>
      <c r="L939" s="49">
        <f t="shared" ref="L939:L940" si="2703">(J939+I939+K939)/C939</f>
        <v>12</v>
      </c>
      <c r="M939" s="49">
        <f t="shared" ref="M939:M940" si="2704">L939*C939</f>
        <v>18000</v>
      </c>
    </row>
    <row r="940" spans="1:13" s="42" customFormat="1" x14ac:dyDescent="0.25">
      <c r="A940" s="5">
        <v>43732</v>
      </c>
      <c r="B940" s="37" t="s">
        <v>535</v>
      </c>
      <c r="C940" s="37">
        <v>1200</v>
      </c>
      <c r="D940" s="37" t="s">
        <v>20</v>
      </c>
      <c r="E940" s="74">
        <v>387</v>
      </c>
      <c r="F940" s="74">
        <v>385</v>
      </c>
      <c r="G940" s="41">
        <v>0</v>
      </c>
      <c r="H940" s="74">
        <v>0</v>
      </c>
      <c r="I940" s="49">
        <f t="shared" si="2702"/>
        <v>2400</v>
      </c>
      <c r="J940" s="41">
        <v>0</v>
      </c>
      <c r="K940" s="41">
        <v>0</v>
      </c>
      <c r="L940" s="49">
        <f t="shared" si="2703"/>
        <v>2</v>
      </c>
      <c r="M940" s="49">
        <f t="shared" si="2704"/>
        <v>2400</v>
      </c>
    </row>
    <row r="941" spans="1:13" s="42" customFormat="1" x14ac:dyDescent="0.25">
      <c r="A941" s="5">
        <v>43732</v>
      </c>
      <c r="B941" s="37" t="s">
        <v>550</v>
      </c>
      <c r="C941" s="37">
        <v>1600</v>
      </c>
      <c r="D941" s="37" t="s">
        <v>17</v>
      </c>
      <c r="E941" s="74">
        <v>322</v>
      </c>
      <c r="F941" s="74">
        <v>318.5</v>
      </c>
      <c r="G941" s="41">
        <v>0</v>
      </c>
      <c r="H941" s="74">
        <v>0</v>
      </c>
      <c r="I941" s="49">
        <f t="shared" ref="I941" si="2705">(IF(D941="SELL",E941-F941,IF(D941="BUY",F941-E941)))*C941</f>
        <v>-5600</v>
      </c>
      <c r="J941" s="41">
        <v>0</v>
      </c>
      <c r="K941" s="41">
        <v>0</v>
      </c>
      <c r="L941" s="49">
        <f t="shared" ref="L941" si="2706">(J941+I941+K941)/C941</f>
        <v>-3.5</v>
      </c>
      <c r="M941" s="49">
        <f t="shared" ref="M941" si="2707">L941*C941</f>
        <v>-5600</v>
      </c>
    </row>
    <row r="942" spans="1:13" s="42" customFormat="1" x14ac:dyDescent="0.25">
      <c r="A942" s="5">
        <v>43731</v>
      </c>
      <c r="B942" s="37" t="s">
        <v>304</v>
      </c>
      <c r="C942" s="37">
        <v>1250</v>
      </c>
      <c r="D942" s="37" t="s">
        <v>17</v>
      </c>
      <c r="E942" s="74">
        <v>647.5</v>
      </c>
      <c r="F942" s="74">
        <v>650</v>
      </c>
      <c r="G942" s="41">
        <v>654</v>
      </c>
      <c r="H942" s="74">
        <v>660</v>
      </c>
      <c r="I942" s="49">
        <f t="shared" ref="I942:I944" si="2708">(IF(D942="SELL",E942-F942,IF(D942="BUY",F942-E942)))*C942</f>
        <v>3125</v>
      </c>
      <c r="J942" s="41">
        <f>C942*4</f>
        <v>5000</v>
      </c>
      <c r="K942" s="41">
        <f>C942*6</f>
        <v>7500</v>
      </c>
      <c r="L942" s="49">
        <f t="shared" ref="L942:L944" si="2709">(J942+I942+K942)/C942</f>
        <v>12.5</v>
      </c>
      <c r="M942" s="49">
        <f t="shared" ref="M942:M944" si="2710">L942*C942</f>
        <v>15625</v>
      </c>
    </row>
    <row r="943" spans="1:13" s="42" customFormat="1" x14ac:dyDescent="0.25">
      <c r="A943" s="5">
        <v>43731</v>
      </c>
      <c r="B943" s="37" t="s">
        <v>87</v>
      </c>
      <c r="C943" s="37">
        <v>2100</v>
      </c>
      <c r="D943" s="37" t="s">
        <v>17</v>
      </c>
      <c r="E943" s="74">
        <v>289</v>
      </c>
      <c r="F943" s="74">
        <v>290.5</v>
      </c>
      <c r="G943" s="41">
        <v>292.5</v>
      </c>
      <c r="H943" s="74">
        <v>0</v>
      </c>
      <c r="I943" s="49">
        <f t="shared" si="2708"/>
        <v>3150</v>
      </c>
      <c r="J943" s="41">
        <f>C943*2</f>
        <v>4200</v>
      </c>
      <c r="K943" s="41">
        <v>0</v>
      </c>
      <c r="L943" s="49">
        <f t="shared" si="2709"/>
        <v>3.5</v>
      </c>
      <c r="M943" s="49">
        <f t="shared" si="2710"/>
        <v>7350</v>
      </c>
    </row>
    <row r="944" spans="1:13" s="42" customFormat="1" x14ac:dyDescent="0.25">
      <c r="A944" s="5">
        <v>43731</v>
      </c>
      <c r="B944" s="37" t="s">
        <v>96</v>
      </c>
      <c r="C944" s="37">
        <v>1250</v>
      </c>
      <c r="D944" s="37" t="s">
        <v>17</v>
      </c>
      <c r="E944" s="74">
        <v>378</v>
      </c>
      <c r="F944" s="74">
        <v>375</v>
      </c>
      <c r="G944" s="41">
        <v>0</v>
      </c>
      <c r="H944" s="74">
        <v>0</v>
      </c>
      <c r="I944" s="49">
        <f t="shared" si="2708"/>
        <v>-3750</v>
      </c>
      <c r="J944" s="41">
        <v>0</v>
      </c>
      <c r="K944" s="41">
        <v>0</v>
      </c>
      <c r="L944" s="49">
        <f t="shared" si="2709"/>
        <v>-3</v>
      </c>
      <c r="M944" s="49">
        <f t="shared" si="2710"/>
        <v>-3750</v>
      </c>
    </row>
    <row r="945" spans="1:13" s="42" customFormat="1" x14ac:dyDescent="0.25">
      <c r="A945" s="5">
        <v>43728</v>
      </c>
      <c r="B945" s="37" t="s">
        <v>550</v>
      </c>
      <c r="C945" s="37">
        <v>1600</v>
      </c>
      <c r="D945" s="37" t="s">
        <v>17</v>
      </c>
      <c r="E945" s="74">
        <v>299</v>
      </c>
      <c r="F945" s="74">
        <v>301</v>
      </c>
      <c r="G945" s="41">
        <v>304</v>
      </c>
      <c r="H945" s="74">
        <v>308</v>
      </c>
      <c r="I945" s="49">
        <f t="shared" ref="I945:I948" si="2711">(IF(D945="SELL",E945-F945,IF(D945="BUY",F945-E945)))*C945</f>
        <v>3200</v>
      </c>
      <c r="J945" s="41">
        <f>C945*3</f>
        <v>4800</v>
      </c>
      <c r="K945" s="41">
        <f>C945*4</f>
        <v>6400</v>
      </c>
      <c r="L945" s="49">
        <f t="shared" ref="L945:L948" si="2712">(J945+I945+K945)/C945</f>
        <v>9</v>
      </c>
      <c r="M945" s="49">
        <f t="shared" ref="M945:M948" si="2713">L945*C945</f>
        <v>14400</v>
      </c>
    </row>
    <row r="946" spans="1:13" s="42" customFormat="1" x14ac:dyDescent="0.25">
      <c r="A946" s="5">
        <v>43728</v>
      </c>
      <c r="B946" s="37" t="s">
        <v>304</v>
      </c>
      <c r="C946" s="37">
        <v>1250</v>
      </c>
      <c r="D946" s="37" t="s">
        <v>17</v>
      </c>
      <c r="E946" s="74">
        <v>622</v>
      </c>
      <c r="F946" s="74">
        <v>625</v>
      </c>
      <c r="G946" s="41">
        <v>630</v>
      </c>
      <c r="H946" s="74">
        <v>0</v>
      </c>
      <c r="I946" s="49">
        <f t="shared" si="2711"/>
        <v>3750</v>
      </c>
      <c r="J946" s="41">
        <f>C946*5</f>
        <v>6250</v>
      </c>
      <c r="K946" s="41">
        <v>0</v>
      </c>
      <c r="L946" s="49">
        <f t="shared" si="2712"/>
        <v>8</v>
      </c>
      <c r="M946" s="49">
        <f t="shared" si="2713"/>
        <v>10000</v>
      </c>
    </row>
    <row r="947" spans="1:13" s="42" customFormat="1" x14ac:dyDescent="0.25">
      <c r="A947" s="5">
        <v>43728</v>
      </c>
      <c r="B947" s="37" t="s">
        <v>541</v>
      </c>
      <c r="C947" s="37">
        <v>1500</v>
      </c>
      <c r="D947" s="37" t="s">
        <v>20</v>
      </c>
      <c r="E947" s="74">
        <v>582</v>
      </c>
      <c r="F947" s="74">
        <v>580</v>
      </c>
      <c r="G947" s="41">
        <v>0</v>
      </c>
      <c r="H947" s="74">
        <v>0</v>
      </c>
      <c r="I947" s="49">
        <f t="shared" si="2711"/>
        <v>3000</v>
      </c>
      <c r="J947" s="41">
        <v>0</v>
      </c>
      <c r="K947" s="41">
        <v>0</v>
      </c>
      <c r="L947" s="49">
        <f t="shared" si="2712"/>
        <v>2</v>
      </c>
      <c r="M947" s="49">
        <f t="shared" si="2713"/>
        <v>3000</v>
      </c>
    </row>
    <row r="948" spans="1:13" s="42" customFormat="1" x14ac:dyDescent="0.25">
      <c r="A948" s="5">
        <v>43728</v>
      </c>
      <c r="B948" s="37" t="s">
        <v>568</v>
      </c>
      <c r="C948" s="37">
        <v>1300</v>
      </c>
      <c r="D948" s="37" t="s">
        <v>20</v>
      </c>
      <c r="E948" s="74">
        <v>527</v>
      </c>
      <c r="F948" s="74">
        <v>531</v>
      </c>
      <c r="G948" s="41">
        <v>0</v>
      </c>
      <c r="H948" s="74">
        <v>0</v>
      </c>
      <c r="I948" s="49">
        <f t="shared" si="2711"/>
        <v>-5200</v>
      </c>
      <c r="J948" s="41">
        <v>0</v>
      </c>
      <c r="K948" s="41">
        <v>0</v>
      </c>
      <c r="L948" s="49">
        <f t="shared" si="2712"/>
        <v>-4</v>
      </c>
      <c r="M948" s="49">
        <f t="shared" si="2713"/>
        <v>-5200</v>
      </c>
    </row>
    <row r="949" spans="1:13" s="42" customFormat="1" x14ac:dyDescent="0.25">
      <c r="A949" s="5">
        <v>43727</v>
      </c>
      <c r="B949" s="37" t="s">
        <v>535</v>
      </c>
      <c r="C949" s="37">
        <v>1200</v>
      </c>
      <c r="D949" s="37" t="s">
        <v>20</v>
      </c>
      <c r="E949" s="74">
        <v>343</v>
      </c>
      <c r="F949" s="74">
        <v>340</v>
      </c>
      <c r="G949" s="41">
        <v>336</v>
      </c>
      <c r="H949" s="74">
        <v>330</v>
      </c>
      <c r="I949" s="49">
        <f t="shared" ref="I949:I951" si="2714">(IF(D949="SELL",E949-F949,IF(D949="BUY",F949-E949)))*C949</f>
        <v>3600</v>
      </c>
      <c r="J949" s="41">
        <f>C949*4</f>
        <v>4800</v>
      </c>
      <c r="K949" s="41">
        <f>C949*6</f>
        <v>7200</v>
      </c>
      <c r="L949" s="49">
        <f t="shared" ref="L949:L951" si="2715">(J949+I949+K949)/C949</f>
        <v>13</v>
      </c>
      <c r="M949" s="49">
        <f t="shared" ref="M949:M951" si="2716">L949*C949</f>
        <v>15600</v>
      </c>
    </row>
    <row r="950" spans="1:13" s="42" customFormat="1" x14ac:dyDescent="0.25">
      <c r="A950" s="5">
        <v>43727</v>
      </c>
      <c r="B950" s="37" t="s">
        <v>550</v>
      </c>
      <c r="C950" s="37">
        <v>1600</v>
      </c>
      <c r="D950" s="37" t="s">
        <v>20</v>
      </c>
      <c r="E950" s="74">
        <v>295</v>
      </c>
      <c r="F950" s="74">
        <v>293</v>
      </c>
      <c r="G950" s="41">
        <v>290</v>
      </c>
      <c r="H950" s="74">
        <v>0</v>
      </c>
      <c r="I950" s="49">
        <f t="shared" si="2714"/>
        <v>3200</v>
      </c>
      <c r="J950" s="41">
        <f>C950*3</f>
        <v>4800</v>
      </c>
      <c r="K950" s="41">
        <v>0</v>
      </c>
      <c r="L950" s="49">
        <f t="shared" si="2715"/>
        <v>5</v>
      </c>
      <c r="M950" s="49">
        <f t="shared" si="2716"/>
        <v>8000</v>
      </c>
    </row>
    <row r="951" spans="1:13" s="42" customFormat="1" x14ac:dyDescent="0.25">
      <c r="A951" s="5">
        <v>43727</v>
      </c>
      <c r="B951" s="37" t="s">
        <v>268</v>
      </c>
      <c r="C951" s="37">
        <v>1563</v>
      </c>
      <c r="D951" s="37" t="s">
        <v>20</v>
      </c>
      <c r="E951" s="74">
        <v>520</v>
      </c>
      <c r="F951" s="74">
        <v>518</v>
      </c>
      <c r="G951" s="41">
        <v>515</v>
      </c>
      <c r="H951" s="74">
        <v>0</v>
      </c>
      <c r="I951" s="49">
        <f t="shared" si="2714"/>
        <v>3126</v>
      </c>
      <c r="J951" s="41">
        <f>C951*3</f>
        <v>4689</v>
      </c>
      <c r="K951" s="41">
        <v>0</v>
      </c>
      <c r="L951" s="49">
        <f t="shared" si="2715"/>
        <v>5</v>
      </c>
      <c r="M951" s="49">
        <f t="shared" si="2716"/>
        <v>7815</v>
      </c>
    </row>
    <row r="952" spans="1:13" s="42" customFormat="1" x14ac:dyDescent="0.25">
      <c r="A952" s="5">
        <v>43726</v>
      </c>
      <c r="B952" s="37" t="s">
        <v>136</v>
      </c>
      <c r="C952" s="37">
        <v>1800</v>
      </c>
      <c r="D952" s="37" t="s">
        <v>20</v>
      </c>
      <c r="E952" s="74">
        <v>374</v>
      </c>
      <c r="F952" s="74">
        <v>372.5</v>
      </c>
      <c r="G952" s="41">
        <v>0</v>
      </c>
      <c r="H952" s="74">
        <v>0</v>
      </c>
      <c r="I952" s="49">
        <f t="shared" ref="I952:I954" si="2717">(IF(D952="SELL",E952-F952,IF(D952="BUY",F952-E952)))*C952</f>
        <v>2700</v>
      </c>
      <c r="J952" s="41">
        <v>0</v>
      </c>
      <c r="K952" s="41">
        <v>0</v>
      </c>
      <c r="L952" s="49">
        <f t="shared" ref="L952:L954" si="2718">(J952+I952+K952)/C952</f>
        <v>1.5</v>
      </c>
      <c r="M952" s="49">
        <f t="shared" ref="M952:M954" si="2719">L952*C952</f>
        <v>2700</v>
      </c>
    </row>
    <row r="953" spans="1:13" s="42" customFormat="1" x14ac:dyDescent="0.25">
      <c r="A953" s="5">
        <v>43726</v>
      </c>
      <c r="B953" s="37" t="s">
        <v>117</v>
      </c>
      <c r="C953" s="37">
        <v>1300</v>
      </c>
      <c r="D953" s="37" t="s">
        <v>20</v>
      </c>
      <c r="E953" s="74">
        <v>336</v>
      </c>
      <c r="F953" s="74">
        <v>340</v>
      </c>
      <c r="G953" s="41">
        <v>0</v>
      </c>
      <c r="H953" s="74">
        <v>0</v>
      </c>
      <c r="I953" s="49">
        <f t="shared" si="2717"/>
        <v>-5200</v>
      </c>
      <c r="J953" s="41">
        <v>0</v>
      </c>
      <c r="K953" s="41">
        <v>0</v>
      </c>
      <c r="L953" s="49">
        <f t="shared" si="2718"/>
        <v>-4</v>
      </c>
      <c r="M953" s="49">
        <f t="shared" si="2719"/>
        <v>-5200</v>
      </c>
    </row>
    <row r="954" spans="1:13" s="42" customFormat="1" x14ac:dyDescent="0.25">
      <c r="A954" s="5">
        <v>43726</v>
      </c>
      <c r="B954" s="37" t="s">
        <v>28</v>
      </c>
      <c r="C954" s="37">
        <v>3000</v>
      </c>
      <c r="D954" s="37" t="s">
        <v>20</v>
      </c>
      <c r="E954" s="74">
        <v>275</v>
      </c>
      <c r="F954" s="74">
        <v>276.5</v>
      </c>
      <c r="G954" s="41">
        <v>0</v>
      </c>
      <c r="H954" s="74">
        <v>0</v>
      </c>
      <c r="I954" s="49">
        <f t="shared" si="2717"/>
        <v>-4500</v>
      </c>
      <c r="J954" s="41">
        <v>0</v>
      </c>
      <c r="K954" s="41">
        <v>0</v>
      </c>
      <c r="L954" s="49">
        <f t="shared" si="2718"/>
        <v>-1.5</v>
      </c>
      <c r="M954" s="49">
        <f t="shared" si="2719"/>
        <v>-4500</v>
      </c>
    </row>
    <row r="955" spans="1:13" s="42" customFormat="1" x14ac:dyDescent="0.25">
      <c r="A955" s="5">
        <v>43725</v>
      </c>
      <c r="B955" s="37" t="s">
        <v>75</v>
      </c>
      <c r="C955" s="37">
        <v>1200</v>
      </c>
      <c r="D955" s="37" t="s">
        <v>20</v>
      </c>
      <c r="E955" s="74">
        <v>711</v>
      </c>
      <c r="F955" s="74">
        <v>709</v>
      </c>
      <c r="G955" s="41">
        <v>706</v>
      </c>
      <c r="H955" s="74">
        <v>702</v>
      </c>
      <c r="I955" s="49">
        <f t="shared" ref="I955:I957" si="2720">(IF(D955="SELL",E955-F955,IF(D955="BUY",F955-E955)))*C955</f>
        <v>2400</v>
      </c>
      <c r="J955" s="41">
        <f>C955*3</f>
        <v>3600</v>
      </c>
      <c r="K955" s="41">
        <f>C955*4</f>
        <v>4800</v>
      </c>
      <c r="L955" s="49">
        <f t="shared" ref="L955:L957" si="2721">(J955+I955+K955)/C955</f>
        <v>9</v>
      </c>
      <c r="M955" s="49">
        <f t="shared" ref="M955:M957" si="2722">L955*C955</f>
        <v>10800</v>
      </c>
    </row>
    <row r="956" spans="1:13" s="42" customFormat="1" x14ac:dyDescent="0.25">
      <c r="A956" s="5">
        <v>43725</v>
      </c>
      <c r="B956" s="37" t="s">
        <v>304</v>
      </c>
      <c r="C956" s="37">
        <v>1250</v>
      </c>
      <c r="D956" s="37" t="s">
        <v>20</v>
      </c>
      <c r="E956" s="74">
        <v>605</v>
      </c>
      <c r="F956" s="74">
        <v>602</v>
      </c>
      <c r="G956" s="41">
        <v>598</v>
      </c>
      <c r="H956" s="74">
        <v>0</v>
      </c>
      <c r="I956" s="49">
        <f t="shared" si="2720"/>
        <v>3750</v>
      </c>
      <c r="J956" s="41">
        <f>C956*4</f>
        <v>5000</v>
      </c>
      <c r="K956" s="41">
        <v>0</v>
      </c>
      <c r="L956" s="49">
        <f t="shared" si="2721"/>
        <v>7</v>
      </c>
      <c r="M956" s="49">
        <f t="shared" si="2722"/>
        <v>8750</v>
      </c>
    </row>
    <row r="957" spans="1:13" s="42" customFormat="1" x14ac:dyDescent="0.25">
      <c r="A957" s="5">
        <v>43725</v>
      </c>
      <c r="B957" s="37" t="s">
        <v>135</v>
      </c>
      <c r="C957" s="37">
        <v>3000</v>
      </c>
      <c r="D957" s="37" t="s">
        <v>17</v>
      </c>
      <c r="E957" s="74">
        <v>152.5</v>
      </c>
      <c r="F957" s="74">
        <v>153.25</v>
      </c>
      <c r="G957" s="41">
        <v>0</v>
      </c>
      <c r="H957" s="74">
        <v>0</v>
      </c>
      <c r="I957" s="49">
        <f t="shared" si="2720"/>
        <v>2250</v>
      </c>
      <c r="J957" s="41">
        <v>0</v>
      </c>
      <c r="K957" s="41">
        <v>0</v>
      </c>
      <c r="L957" s="49">
        <f t="shared" si="2721"/>
        <v>0.75</v>
      </c>
      <c r="M957" s="49">
        <f t="shared" si="2722"/>
        <v>2250</v>
      </c>
    </row>
    <row r="958" spans="1:13" s="42" customFormat="1" x14ac:dyDescent="0.25">
      <c r="A958" s="5">
        <v>43724</v>
      </c>
      <c r="B958" s="37" t="s">
        <v>207</v>
      </c>
      <c r="C958" s="37">
        <v>1200</v>
      </c>
      <c r="D958" s="37" t="s">
        <v>20</v>
      </c>
      <c r="E958" s="74">
        <v>386</v>
      </c>
      <c r="F958" s="74">
        <v>384</v>
      </c>
      <c r="G958" s="41">
        <v>381</v>
      </c>
      <c r="H958" s="74">
        <v>0</v>
      </c>
      <c r="I958" s="49">
        <f t="shared" ref="I958:I959" si="2723">(IF(D958="SELL",E958-F958,IF(D958="BUY",F958-E958)))*C958</f>
        <v>2400</v>
      </c>
      <c r="J958" s="41">
        <f>C958*3</f>
        <v>3600</v>
      </c>
      <c r="K958" s="41">
        <v>0</v>
      </c>
      <c r="L958" s="49">
        <f t="shared" ref="L958:L959" si="2724">(J958+I958+K958)/C958</f>
        <v>5</v>
      </c>
      <c r="M958" s="49">
        <f t="shared" ref="M958:M959" si="2725">L958*C958</f>
        <v>6000</v>
      </c>
    </row>
    <row r="959" spans="1:13" s="42" customFormat="1" x14ac:dyDescent="0.25">
      <c r="A959" s="5">
        <v>43724</v>
      </c>
      <c r="B959" s="37" t="s">
        <v>117</v>
      </c>
      <c r="C959" s="37">
        <v>1300</v>
      </c>
      <c r="D959" s="37" t="s">
        <v>20</v>
      </c>
      <c r="E959" s="74">
        <v>346</v>
      </c>
      <c r="F959" s="74">
        <v>350</v>
      </c>
      <c r="G959" s="41">
        <v>0</v>
      </c>
      <c r="H959" s="74">
        <v>0</v>
      </c>
      <c r="I959" s="49">
        <f t="shared" si="2723"/>
        <v>-5200</v>
      </c>
      <c r="J959" s="41">
        <v>0</v>
      </c>
      <c r="K959" s="41">
        <v>0</v>
      </c>
      <c r="L959" s="49">
        <f t="shared" si="2724"/>
        <v>-4</v>
      </c>
      <c r="M959" s="49">
        <f t="shared" si="2725"/>
        <v>-5200</v>
      </c>
    </row>
    <row r="960" spans="1:13" s="42" customFormat="1" x14ac:dyDescent="0.25">
      <c r="A960" s="5">
        <v>43720</v>
      </c>
      <c r="B960" s="37" t="s">
        <v>28</v>
      </c>
      <c r="C960" s="37">
        <v>3000</v>
      </c>
      <c r="D960" s="37" t="s">
        <v>17</v>
      </c>
      <c r="E960" s="74">
        <v>287</v>
      </c>
      <c r="F960" s="74">
        <v>288</v>
      </c>
      <c r="G960" s="41">
        <v>0</v>
      </c>
      <c r="H960" s="74">
        <v>0</v>
      </c>
      <c r="I960" s="49">
        <f t="shared" ref="I960:I962" si="2726">(IF(D960="SELL",E960-F960,IF(D960="BUY",F960-E960)))*C960</f>
        <v>3000</v>
      </c>
      <c r="J960" s="41">
        <v>0</v>
      </c>
      <c r="K960" s="41">
        <v>0</v>
      </c>
      <c r="L960" s="49">
        <f t="shared" ref="L960:L962" si="2727">(J960+I960+K960)/C960</f>
        <v>1</v>
      </c>
      <c r="M960" s="49">
        <f t="shared" ref="M960:M962" si="2728">L960*C960</f>
        <v>3000</v>
      </c>
    </row>
    <row r="961" spans="1:13" s="42" customFormat="1" x14ac:dyDescent="0.25">
      <c r="A961" s="5">
        <v>43720</v>
      </c>
      <c r="B961" s="37" t="s">
        <v>568</v>
      </c>
      <c r="C961" s="37">
        <v>1300</v>
      </c>
      <c r="D961" s="37" t="s">
        <v>17</v>
      </c>
      <c r="E961" s="74">
        <v>501</v>
      </c>
      <c r="F961" s="74">
        <v>503</v>
      </c>
      <c r="G961" s="41">
        <v>0</v>
      </c>
      <c r="H961" s="74">
        <v>0</v>
      </c>
      <c r="I961" s="49">
        <f t="shared" si="2726"/>
        <v>2600</v>
      </c>
      <c r="J961" s="41">
        <v>0</v>
      </c>
      <c r="K961" s="41">
        <v>0</v>
      </c>
      <c r="L961" s="49">
        <f t="shared" si="2727"/>
        <v>2</v>
      </c>
      <c r="M961" s="49">
        <f t="shared" si="2728"/>
        <v>2600</v>
      </c>
    </row>
    <row r="962" spans="1:13" s="42" customFormat="1" x14ac:dyDescent="0.25">
      <c r="A962" s="5">
        <v>43720</v>
      </c>
      <c r="B962" s="37" t="s">
        <v>68</v>
      </c>
      <c r="C962" s="37">
        <v>3500</v>
      </c>
      <c r="D962" s="37" t="s">
        <v>17</v>
      </c>
      <c r="E962" s="74">
        <v>128.5</v>
      </c>
      <c r="F962" s="74">
        <v>129.25</v>
      </c>
      <c r="G962" s="41">
        <v>0</v>
      </c>
      <c r="H962" s="74">
        <v>0</v>
      </c>
      <c r="I962" s="49">
        <f t="shared" si="2726"/>
        <v>2625</v>
      </c>
      <c r="J962" s="41">
        <v>0</v>
      </c>
      <c r="K962" s="41">
        <v>0</v>
      </c>
      <c r="L962" s="49">
        <f t="shared" si="2727"/>
        <v>0.75</v>
      </c>
      <c r="M962" s="49">
        <f t="shared" si="2728"/>
        <v>2625</v>
      </c>
    </row>
    <row r="963" spans="1:13" s="42" customFormat="1" x14ac:dyDescent="0.25">
      <c r="A963" s="5">
        <v>43719</v>
      </c>
      <c r="B963" s="37" t="s">
        <v>117</v>
      </c>
      <c r="C963" s="37">
        <v>1300</v>
      </c>
      <c r="D963" s="37" t="s">
        <v>20</v>
      </c>
      <c r="E963" s="74">
        <v>362.5</v>
      </c>
      <c r="F963" s="74">
        <v>360.5</v>
      </c>
      <c r="G963" s="41">
        <v>358</v>
      </c>
      <c r="H963" s="74">
        <v>354</v>
      </c>
      <c r="I963" s="49">
        <f t="shared" ref="I963:I965" si="2729">(IF(D963="SELL",E963-F963,IF(D963="BUY",F963-E963)))*C963</f>
        <v>2600</v>
      </c>
      <c r="J963" s="41">
        <f>C963*2.5</f>
        <v>3250</v>
      </c>
      <c r="K963" s="41">
        <f>C963*4</f>
        <v>5200</v>
      </c>
      <c r="L963" s="49">
        <f t="shared" ref="L963:L965" si="2730">(J963+I963+K963)/C963</f>
        <v>8.5</v>
      </c>
      <c r="M963" s="49">
        <f t="shared" ref="M963:M965" si="2731">L963*C963</f>
        <v>11050</v>
      </c>
    </row>
    <row r="964" spans="1:13" s="42" customFormat="1" x14ac:dyDescent="0.25">
      <c r="A964" s="5">
        <v>43719</v>
      </c>
      <c r="B964" s="37" t="s">
        <v>28</v>
      </c>
      <c r="C964" s="37">
        <v>3000</v>
      </c>
      <c r="D964" s="37" t="s">
        <v>17</v>
      </c>
      <c r="E964" s="74">
        <v>282</v>
      </c>
      <c r="F964" s="74">
        <v>283</v>
      </c>
      <c r="G964" s="41">
        <v>285</v>
      </c>
      <c r="H964" s="74">
        <v>0</v>
      </c>
      <c r="I964" s="49">
        <f t="shared" si="2729"/>
        <v>3000</v>
      </c>
      <c r="J964" s="41">
        <f>C964*2</f>
        <v>6000</v>
      </c>
      <c r="K964" s="41">
        <v>0</v>
      </c>
      <c r="L964" s="49">
        <f t="shared" si="2730"/>
        <v>3</v>
      </c>
      <c r="M964" s="49">
        <f t="shared" si="2731"/>
        <v>9000</v>
      </c>
    </row>
    <row r="965" spans="1:13" s="42" customFormat="1" x14ac:dyDescent="0.25">
      <c r="A965" s="5">
        <v>43719</v>
      </c>
      <c r="B965" s="37" t="s">
        <v>138</v>
      </c>
      <c r="C965" s="37">
        <v>2700</v>
      </c>
      <c r="D965" s="37" t="s">
        <v>20</v>
      </c>
      <c r="E965" s="74">
        <v>262</v>
      </c>
      <c r="F965" s="74">
        <v>261</v>
      </c>
      <c r="G965" s="41">
        <v>259.5</v>
      </c>
      <c r="H965" s="74">
        <v>0</v>
      </c>
      <c r="I965" s="49">
        <f t="shared" si="2729"/>
        <v>2700</v>
      </c>
      <c r="J965" s="41">
        <f>C965*1.5</f>
        <v>4050</v>
      </c>
      <c r="K965" s="41">
        <v>0</v>
      </c>
      <c r="L965" s="49">
        <f t="shared" si="2730"/>
        <v>2.5</v>
      </c>
      <c r="M965" s="49">
        <f t="shared" si="2731"/>
        <v>6750</v>
      </c>
    </row>
    <row r="966" spans="1:13" s="42" customFormat="1" x14ac:dyDescent="0.25">
      <c r="A966" s="5">
        <v>43717</v>
      </c>
      <c r="B966" s="37" t="s">
        <v>28</v>
      </c>
      <c r="C966" s="37">
        <v>3000</v>
      </c>
      <c r="D966" s="37" t="s">
        <v>17</v>
      </c>
      <c r="E966" s="74">
        <v>276</v>
      </c>
      <c r="F966" s="74">
        <v>277</v>
      </c>
      <c r="G966" s="41">
        <v>279</v>
      </c>
      <c r="H966" s="74">
        <v>0</v>
      </c>
      <c r="I966" s="49">
        <f t="shared" ref="I966:I968" si="2732">(IF(D966="SELL",E966-F966,IF(D966="BUY",F966-E966)))*C966</f>
        <v>3000</v>
      </c>
      <c r="J966" s="41">
        <f>C966*2</f>
        <v>6000</v>
      </c>
      <c r="K966" s="41">
        <v>0</v>
      </c>
      <c r="L966" s="49">
        <f t="shared" ref="L966:L968" si="2733">(J966+I966+K966)/C966</f>
        <v>3</v>
      </c>
      <c r="M966" s="49">
        <f t="shared" ref="M966:M968" si="2734">L966*C966</f>
        <v>9000</v>
      </c>
    </row>
    <row r="967" spans="1:13" s="42" customFormat="1" x14ac:dyDescent="0.25">
      <c r="A967" s="5">
        <v>43717</v>
      </c>
      <c r="B967" s="37" t="s">
        <v>304</v>
      </c>
      <c r="C967" s="37">
        <v>1250</v>
      </c>
      <c r="D967" s="37" t="s">
        <v>17</v>
      </c>
      <c r="E967" s="74">
        <v>615.5</v>
      </c>
      <c r="F967" s="74">
        <v>617.5</v>
      </c>
      <c r="G967" s="41">
        <v>621</v>
      </c>
      <c r="H967" s="74">
        <v>0</v>
      </c>
      <c r="I967" s="49">
        <f t="shared" si="2732"/>
        <v>2500</v>
      </c>
      <c r="J967" s="41">
        <f>C967*3.5</f>
        <v>4375</v>
      </c>
      <c r="K967" s="41">
        <v>0</v>
      </c>
      <c r="L967" s="49">
        <f t="shared" si="2733"/>
        <v>5.5</v>
      </c>
      <c r="M967" s="49">
        <f t="shared" si="2734"/>
        <v>6875</v>
      </c>
    </row>
    <row r="968" spans="1:13" s="42" customFormat="1" x14ac:dyDescent="0.25">
      <c r="A968" s="5">
        <v>43717</v>
      </c>
      <c r="B968" s="37" t="s">
        <v>19</v>
      </c>
      <c r="C968" s="37">
        <v>2800</v>
      </c>
      <c r="D968" s="37" t="s">
        <v>17</v>
      </c>
      <c r="E968" s="74">
        <v>156</v>
      </c>
      <c r="F968" s="74">
        <v>154.5</v>
      </c>
      <c r="G968" s="41">
        <v>0</v>
      </c>
      <c r="H968" s="74">
        <v>0</v>
      </c>
      <c r="I968" s="49">
        <f t="shared" si="2732"/>
        <v>-4200</v>
      </c>
      <c r="J968" s="41">
        <v>0</v>
      </c>
      <c r="K968" s="41">
        <v>0</v>
      </c>
      <c r="L968" s="49">
        <f t="shared" si="2733"/>
        <v>-1.5</v>
      </c>
      <c r="M968" s="49">
        <f t="shared" si="2734"/>
        <v>-4200</v>
      </c>
    </row>
    <row r="969" spans="1:13" s="42" customFormat="1" x14ac:dyDescent="0.25">
      <c r="A969" s="5">
        <v>43714</v>
      </c>
      <c r="B969" s="37" t="s">
        <v>207</v>
      </c>
      <c r="C969" s="37">
        <v>1200</v>
      </c>
      <c r="D969" s="37" t="s">
        <v>17</v>
      </c>
      <c r="E969" s="74">
        <v>393</v>
      </c>
      <c r="F969" s="74">
        <v>395</v>
      </c>
      <c r="G969" s="41">
        <v>0</v>
      </c>
      <c r="H969" s="74">
        <v>0</v>
      </c>
      <c r="I969" s="49">
        <f t="shared" ref="I969:I971" si="2735">(IF(D969="SELL",E969-F969,IF(D969="BUY",F969-E969)))*C969</f>
        <v>2400</v>
      </c>
      <c r="J969" s="41">
        <v>0</v>
      </c>
      <c r="K969" s="41">
        <v>0</v>
      </c>
      <c r="L969" s="49">
        <f t="shared" ref="L969:L971" si="2736">(J969+I969+K969)/C969</f>
        <v>2</v>
      </c>
      <c r="M969" s="49">
        <f t="shared" ref="M969:M971" si="2737">L969*C969</f>
        <v>2400</v>
      </c>
    </row>
    <row r="970" spans="1:13" s="42" customFormat="1" x14ac:dyDescent="0.25">
      <c r="A970" s="5">
        <v>43714</v>
      </c>
      <c r="B970" s="37" t="s">
        <v>202</v>
      </c>
      <c r="C970" s="37">
        <v>2400</v>
      </c>
      <c r="D970" s="37" t="s">
        <v>17</v>
      </c>
      <c r="E970" s="74">
        <v>181.5</v>
      </c>
      <c r="F970" s="74">
        <v>180</v>
      </c>
      <c r="G970" s="41">
        <v>0</v>
      </c>
      <c r="H970" s="74">
        <v>0</v>
      </c>
      <c r="I970" s="49">
        <f t="shared" si="2735"/>
        <v>-3600</v>
      </c>
      <c r="J970" s="41">
        <v>0</v>
      </c>
      <c r="K970" s="41">
        <v>0</v>
      </c>
      <c r="L970" s="49">
        <f t="shared" si="2736"/>
        <v>-1.5</v>
      </c>
      <c r="M970" s="49">
        <f t="shared" si="2737"/>
        <v>-3600</v>
      </c>
    </row>
    <row r="971" spans="1:13" s="42" customFormat="1" x14ac:dyDescent="0.25">
      <c r="A971" s="5">
        <v>43714</v>
      </c>
      <c r="B971" s="37" t="s">
        <v>68</v>
      </c>
      <c r="C971" s="37">
        <v>3500</v>
      </c>
      <c r="D971" s="37" t="s">
        <v>17</v>
      </c>
      <c r="E971" s="74">
        <v>126</v>
      </c>
      <c r="F971" s="74">
        <v>124.9</v>
      </c>
      <c r="G971" s="41">
        <v>0</v>
      </c>
      <c r="H971" s="74">
        <v>0</v>
      </c>
      <c r="I971" s="49">
        <f t="shared" si="2735"/>
        <v>-3849.99999999998</v>
      </c>
      <c r="J971" s="41">
        <v>0</v>
      </c>
      <c r="K971" s="41">
        <v>0</v>
      </c>
      <c r="L971" s="49">
        <f t="shared" si="2736"/>
        <v>-1.0999999999999943</v>
      </c>
      <c r="M971" s="49">
        <f t="shared" si="2737"/>
        <v>-3849.99999999998</v>
      </c>
    </row>
    <row r="972" spans="1:13" s="42" customFormat="1" x14ac:dyDescent="0.25">
      <c r="A972" s="5">
        <v>43713</v>
      </c>
      <c r="B972" s="37" t="s">
        <v>568</v>
      </c>
      <c r="C972" s="37">
        <v>1300</v>
      </c>
      <c r="D972" s="37" t="s">
        <v>17</v>
      </c>
      <c r="E972" s="74">
        <v>475</v>
      </c>
      <c r="F972" s="74">
        <v>477</v>
      </c>
      <c r="G972" s="41">
        <v>480</v>
      </c>
      <c r="H972" s="74">
        <v>483.9</v>
      </c>
      <c r="I972" s="49">
        <f t="shared" ref="I972:I974" si="2738">(IF(D972="SELL",E972-F972,IF(D972="BUY",F972-E972)))*C972</f>
        <v>2600</v>
      </c>
      <c r="J972" s="41">
        <f>C972*3</f>
        <v>3900</v>
      </c>
      <c r="K972" s="41">
        <f>C972*3.9</f>
        <v>5070</v>
      </c>
      <c r="L972" s="49">
        <f t="shared" ref="L972:L974" si="2739">(J972+I972+K972)/C972</f>
        <v>8.9</v>
      </c>
      <c r="M972" s="49">
        <f t="shared" ref="M972:M974" si="2740">L972*C972</f>
        <v>11570</v>
      </c>
    </row>
    <row r="973" spans="1:13" s="42" customFormat="1" x14ac:dyDescent="0.25">
      <c r="A973" s="5">
        <v>43713</v>
      </c>
      <c r="B973" s="37" t="s">
        <v>68</v>
      </c>
      <c r="C973" s="37">
        <v>3500</v>
      </c>
      <c r="D973" s="37" t="s">
        <v>17</v>
      </c>
      <c r="E973" s="74">
        <v>126</v>
      </c>
      <c r="F973" s="74">
        <v>126.75</v>
      </c>
      <c r="G973" s="41">
        <v>128</v>
      </c>
      <c r="H973" s="74">
        <v>0</v>
      </c>
      <c r="I973" s="49">
        <f t="shared" si="2738"/>
        <v>2625</v>
      </c>
      <c r="J973" s="41">
        <f>C973*1.25</f>
        <v>4375</v>
      </c>
      <c r="K973" s="41">
        <v>0</v>
      </c>
      <c r="L973" s="49">
        <f t="shared" si="2739"/>
        <v>2</v>
      </c>
      <c r="M973" s="49">
        <f t="shared" si="2740"/>
        <v>7000</v>
      </c>
    </row>
    <row r="974" spans="1:13" s="42" customFormat="1" x14ac:dyDescent="0.25">
      <c r="A974" s="5">
        <v>43713</v>
      </c>
      <c r="B974" s="37" t="s">
        <v>19</v>
      </c>
      <c r="C974" s="37">
        <v>2800</v>
      </c>
      <c r="D974" s="37" t="s">
        <v>20</v>
      </c>
      <c r="E974" s="74">
        <v>161</v>
      </c>
      <c r="F974" s="74">
        <v>162.5</v>
      </c>
      <c r="G974" s="41">
        <v>0</v>
      </c>
      <c r="H974" s="74">
        <v>0</v>
      </c>
      <c r="I974" s="49">
        <f t="shared" si="2738"/>
        <v>-4200</v>
      </c>
      <c r="J974" s="41">
        <v>0</v>
      </c>
      <c r="K974" s="41">
        <v>0</v>
      </c>
      <c r="L974" s="49">
        <f t="shared" si="2739"/>
        <v>-1.5</v>
      </c>
      <c r="M974" s="49">
        <f t="shared" si="2740"/>
        <v>-4200</v>
      </c>
    </row>
    <row r="975" spans="1:13" s="42" customFormat="1" x14ac:dyDescent="0.25">
      <c r="A975" s="5">
        <v>43712</v>
      </c>
      <c r="B975" s="37" t="s">
        <v>304</v>
      </c>
      <c r="C975" s="37">
        <v>1250</v>
      </c>
      <c r="D975" s="37" t="s">
        <v>20</v>
      </c>
      <c r="E975" s="74">
        <v>618</v>
      </c>
      <c r="F975" s="74">
        <v>615.5</v>
      </c>
      <c r="G975" s="41">
        <v>0</v>
      </c>
      <c r="H975" s="74">
        <v>0</v>
      </c>
      <c r="I975" s="49">
        <f t="shared" ref="I975:I977" si="2741">(IF(D975="SELL",E975-F975,IF(D975="BUY",F975-E975)))*C975</f>
        <v>3125</v>
      </c>
      <c r="J975" s="41">
        <v>0</v>
      </c>
      <c r="K975" s="41">
        <v>0</v>
      </c>
      <c r="L975" s="49">
        <f t="shared" ref="L975:L977" si="2742">(J975+I975+K975)/C975</f>
        <v>2.5</v>
      </c>
      <c r="M975" s="49">
        <f t="shared" ref="M975:M977" si="2743">L975*C975</f>
        <v>3125</v>
      </c>
    </row>
    <row r="976" spans="1:13" s="42" customFormat="1" x14ac:dyDescent="0.25">
      <c r="A976" s="5">
        <v>43712</v>
      </c>
      <c r="B976" s="37" t="s">
        <v>28</v>
      </c>
      <c r="C976" s="37">
        <v>3000</v>
      </c>
      <c r="D976" s="37" t="s">
        <v>17</v>
      </c>
      <c r="E976" s="74">
        <v>272</v>
      </c>
      <c r="F976" s="74">
        <v>273</v>
      </c>
      <c r="G976" s="41">
        <v>0</v>
      </c>
      <c r="H976" s="74">
        <v>0</v>
      </c>
      <c r="I976" s="49">
        <f t="shared" si="2741"/>
        <v>3000</v>
      </c>
      <c r="J976" s="41">
        <v>0</v>
      </c>
      <c r="K976" s="41">
        <v>0</v>
      </c>
      <c r="L976" s="49">
        <f t="shared" si="2742"/>
        <v>1</v>
      </c>
      <c r="M976" s="49">
        <f t="shared" si="2743"/>
        <v>3000</v>
      </c>
    </row>
    <row r="977" spans="1:13" s="42" customFormat="1" x14ac:dyDescent="0.25">
      <c r="A977" s="5">
        <v>43712</v>
      </c>
      <c r="B977" s="37" t="s">
        <v>19</v>
      </c>
      <c r="C977" s="37">
        <v>2800</v>
      </c>
      <c r="D977" s="37" t="s">
        <v>20</v>
      </c>
      <c r="E977" s="74">
        <v>159</v>
      </c>
      <c r="F977" s="74">
        <v>158</v>
      </c>
      <c r="G977" s="41">
        <v>0</v>
      </c>
      <c r="H977" s="74">
        <v>0</v>
      </c>
      <c r="I977" s="49">
        <f t="shared" si="2741"/>
        <v>2800</v>
      </c>
      <c r="J977" s="41">
        <v>0</v>
      </c>
      <c r="K977" s="41">
        <v>0</v>
      </c>
      <c r="L977" s="49">
        <f t="shared" si="2742"/>
        <v>1</v>
      </c>
      <c r="M977" s="49">
        <f t="shared" si="2743"/>
        <v>2800</v>
      </c>
    </row>
    <row r="978" spans="1:13" s="42" customFormat="1" x14ac:dyDescent="0.25">
      <c r="A978" s="5">
        <v>43711</v>
      </c>
      <c r="B978" s="37" t="s">
        <v>304</v>
      </c>
      <c r="C978" s="37">
        <v>1250</v>
      </c>
      <c r="D978" s="37" t="s">
        <v>17</v>
      </c>
      <c r="E978" s="74">
        <v>634</v>
      </c>
      <c r="F978" s="74">
        <v>630</v>
      </c>
      <c r="G978" s="41">
        <v>0</v>
      </c>
      <c r="H978" s="74">
        <v>0</v>
      </c>
      <c r="I978" s="49">
        <f t="shared" ref="I978:I979" si="2744">(IF(D978="SELL",E978-F978,IF(D978="BUY",F978-E978)))*C978</f>
        <v>-5000</v>
      </c>
      <c r="J978" s="41">
        <v>0</v>
      </c>
      <c r="K978" s="41">
        <v>0</v>
      </c>
      <c r="L978" s="49">
        <f t="shared" ref="L978:L979" si="2745">(J978+I978+K978)/C978</f>
        <v>-4</v>
      </c>
      <c r="M978" s="49">
        <f t="shared" ref="M978:M979" si="2746">L978*C978</f>
        <v>-5000</v>
      </c>
    </row>
    <row r="979" spans="1:13" s="42" customFormat="1" x14ac:dyDescent="0.25">
      <c r="A979" s="5">
        <v>43711</v>
      </c>
      <c r="B979" s="37" t="s">
        <v>535</v>
      </c>
      <c r="C979" s="37">
        <v>1200</v>
      </c>
      <c r="D979" s="37" t="s">
        <v>17</v>
      </c>
      <c r="E979" s="74">
        <v>328</v>
      </c>
      <c r="F979" s="74">
        <v>325</v>
      </c>
      <c r="G979" s="41">
        <v>0</v>
      </c>
      <c r="H979" s="74">
        <v>0</v>
      </c>
      <c r="I979" s="49">
        <f t="shared" si="2744"/>
        <v>-3600</v>
      </c>
      <c r="J979" s="41">
        <v>0</v>
      </c>
      <c r="K979" s="41">
        <v>0</v>
      </c>
      <c r="L979" s="49">
        <f t="shared" si="2745"/>
        <v>-3</v>
      </c>
      <c r="M979" s="49">
        <f t="shared" si="2746"/>
        <v>-3600</v>
      </c>
    </row>
    <row r="980" spans="1:13" s="42" customFormat="1" x14ac:dyDescent="0.25">
      <c r="A980" s="5">
        <v>43707</v>
      </c>
      <c r="B980" s="37" t="s">
        <v>136</v>
      </c>
      <c r="C980" s="37">
        <v>1800</v>
      </c>
      <c r="D980" s="37" t="s">
        <v>20</v>
      </c>
      <c r="E980" s="74">
        <v>349</v>
      </c>
      <c r="F980" s="74">
        <v>347</v>
      </c>
      <c r="G980" s="41">
        <v>345</v>
      </c>
      <c r="H980" s="74">
        <v>0</v>
      </c>
      <c r="I980" s="49">
        <f t="shared" ref="I980:I982" si="2747">(IF(D980="SELL",E980-F980,IF(D980="BUY",F980-E980)))*C980</f>
        <v>3600</v>
      </c>
      <c r="J980" s="41">
        <f>C980*2</f>
        <v>3600</v>
      </c>
      <c r="K980" s="41">
        <v>0</v>
      </c>
      <c r="L980" s="49">
        <f t="shared" ref="L980:L982" si="2748">(J980+I980+K980)/C980</f>
        <v>4</v>
      </c>
      <c r="M980" s="49">
        <f t="shared" ref="M980:M982" si="2749">L980*C980</f>
        <v>7200</v>
      </c>
    </row>
    <row r="981" spans="1:13" s="42" customFormat="1" x14ac:dyDescent="0.25">
      <c r="A981" s="5">
        <v>43707</v>
      </c>
      <c r="B981" s="37" t="s">
        <v>28</v>
      </c>
      <c r="C981" s="37">
        <v>3000</v>
      </c>
      <c r="D981" s="37" t="s">
        <v>17</v>
      </c>
      <c r="E981" s="74">
        <v>278</v>
      </c>
      <c r="F981" s="74">
        <v>276.5</v>
      </c>
      <c r="G981" s="41">
        <v>0</v>
      </c>
      <c r="H981" s="74">
        <v>0</v>
      </c>
      <c r="I981" s="49">
        <f t="shared" si="2747"/>
        <v>-4500</v>
      </c>
      <c r="J981" s="41">
        <v>0</v>
      </c>
      <c r="K981" s="41">
        <v>0</v>
      </c>
      <c r="L981" s="49">
        <f t="shared" si="2748"/>
        <v>-1.5</v>
      </c>
      <c r="M981" s="49">
        <f t="shared" si="2749"/>
        <v>-4500</v>
      </c>
    </row>
    <row r="982" spans="1:13" s="42" customFormat="1" x14ac:dyDescent="0.25">
      <c r="A982" s="5">
        <v>43707</v>
      </c>
      <c r="B982" s="37" t="s">
        <v>304</v>
      </c>
      <c r="C982" s="37">
        <v>1250</v>
      </c>
      <c r="D982" s="37" t="s">
        <v>17</v>
      </c>
      <c r="E982" s="74">
        <v>625</v>
      </c>
      <c r="F982" s="74">
        <v>622</v>
      </c>
      <c r="G982" s="41">
        <v>0</v>
      </c>
      <c r="H982" s="74">
        <v>0</v>
      </c>
      <c r="I982" s="49">
        <f t="shared" si="2747"/>
        <v>-3750</v>
      </c>
      <c r="J982" s="41">
        <v>0</v>
      </c>
      <c r="K982" s="41">
        <v>0</v>
      </c>
      <c r="L982" s="49">
        <f t="shared" si="2748"/>
        <v>-3</v>
      </c>
      <c r="M982" s="49">
        <f t="shared" si="2749"/>
        <v>-3750</v>
      </c>
    </row>
    <row r="983" spans="1:13" s="42" customFormat="1" x14ac:dyDescent="0.25">
      <c r="A983" s="5">
        <v>43706</v>
      </c>
      <c r="B983" s="37" t="s">
        <v>565</v>
      </c>
      <c r="C983" s="37">
        <v>3000</v>
      </c>
      <c r="D983" s="37" t="s">
        <v>20</v>
      </c>
      <c r="E983" s="74">
        <v>281</v>
      </c>
      <c r="F983" s="74">
        <v>280</v>
      </c>
      <c r="G983" s="41">
        <v>278.5</v>
      </c>
      <c r="H983" s="74">
        <v>276</v>
      </c>
      <c r="I983" s="49">
        <f t="shared" ref="I983:I985" si="2750">(IF(D983="SELL",E983-F983,IF(D983="BUY",F983-E983)))*C983</f>
        <v>3000</v>
      </c>
      <c r="J983" s="41">
        <f>C983*1.5</f>
        <v>4500</v>
      </c>
      <c r="K983" s="41">
        <f>C983*2.5</f>
        <v>7500</v>
      </c>
      <c r="L983" s="49">
        <f t="shared" ref="L983:L985" si="2751">(J983+I983+K983)/C983</f>
        <v>5</v>
      </c>
      <c r="M983" s="49">
        <f t="shared" ref="M983:M985" si="2752">L983*C983</f>
        <v>15000</v>
      </c>
    </row>
    <row r="984" spans="1:13" s="42" customFormat="1" x14ac:dyDescent="0.25">
      <c r="A984" s="5">
        <v>43706</v>
      </c>
      <c r="B984" s="37" t="s">
        <v>567</v>
      </c>
      <c r="C984" s="37">
        <v>1250</v>
      </c>
      <c r="D984" s="37" t="s">
        <v>17</v>
      </c>
      <c r="E984" s="74">
        <v>616</v>
      </c>
      <c r="F984" s="74">
        <v>618</v>
      </c>
      <c r="G984" s="41">
        <v>0</v>
      </c>
      <c r="H984" s="74">
        <v>0</v>
      </c>
      <c r="I984" s="49">
        <f t="shared" si="2750"/>
        <v>2500</v>
      </c>
      <c r="J984" s="41">
        <v>0</v>
      </c>
      <c r="K984" s="41">
        <v>0</v>
      </c>
      <c r="L984" s="49">
        <f t="shared" si="2751"/>
        <v>2</v>
      </c>
      <c r="M984" s="49">
        <f t="shared" si="2752"/>
        <v>2500</v>
      </c>
    </row>
    <row r="985" spans="1:13" s="42" customFormat="1" x14ac:dyDescent="0.25">
      <c r="A985" s="5">
        <v>43706</v>
      </c>
      <c r="B985" s="37" t="s">
        <v>566</v>
      </c>
      <c r="C985" s="37">
        <v>1100</v>
      </c>
      <c r="D985" s="37" t="s">
        <v>20</v>
      </c>
      <c r="E985" s="74">
        <v>410</v>
      </c>
      <c r="F985" s="74">
        <v>407.5</v>
      </c>
      <c r="G985" s="41">
        <v>0</v>
      </c>
      <c r="H985" s="74">
        <v>0</v>
      </c>
      <c r="I985" s="49">
        <f t="shared" si="2750"/>
        <v>2750</v>
      </c>
      <c r="J985" s="41">
        <v>0</v>
      </c>
      <c r="K985" s="41">
        <v>0</v>
      </c>
      <c r="L985" s="49">
        <f t="shared" si="2751"/>
        <v>2.5</v>
      </c>
      <c r="M985" s="49">
        <f t="shared" si="2752"/>
        <v>2750</v>
      </c>
    </row>
    <row r="986" spans="1:13" s="42" customFormat="1" x14ac:dyDescent="0.25">
      <c r="A986" s="5">
        <v>43705</v>
      </c>
      <c r="B986" s="37" t="s">
        <v>304</v>
      </c>
      <c r="C986" s="37">
        <v>1250</v>
      </c>
      <c r="D986" s="37" t="s">
        <v>20</v>
      </c>
      <c r="E986" s="74">
        <v>602</v>
      </c>
      <c r="F986" s="74">
        <v>600</v>
      </c>
      <c r="G986" s="41">
        <v>596.5</v>
      </c>
      <c r="H986" s="74">
        <v>0</v>
      </c>
      <c r="I986" s="49">
        <f t="shared" ref="I986:I988" si="2753">(IF(D986="SELL",E986-F986,IF(D986="BUY",F986-E986)))*C986</f>
        <v>2500</v>
      </c>
      <c r="J986" s="41">
        <f>C986*3.5</f>
        <v>4375</v>
      </c>
      <c r="K986" s="41">
        <v>0</v>
      </c>
      <c r="L986" s="49">
        <f t="shared" ref="L986:L988" si="2754">(J986+I986+K986)/C986</f>
        <v>5.5</v>
      </c>
      <c r="M986" s="49">
        <f t="shared" ref="M986:M988" si="2755">L986*C986</f>
        <v>6875</v>
      </c>
    </row>
    <row r="987" spans="1:13" s="42" customFormat="1" x14ac:dyDescent="0.25">
      <c r="A987" s="5">
        <v>43705</v>
      </c>
      <c r="B987" s="37" t="s">
        <v>117</v>
      </c>
      <c r="C987" s="37">
        <v>1300</v>
      </c>
      <c r="D987" s="37" t="s">
        <v>17</v>
      </c>
      <c r="E987" s="74">
        <v>365.5</v>
      </c>
      <c r="F987" s="74">
        <v>367.5</v>
      </c>
      <c r="G987" s="41">
        <v>0</v>
      </c>
      <c r="H987" s="74">
        <v>0</v>
      </c>
      <c r="I987" s="49">
        <f t="shared" si="2753"/>
        <v>2600</v>
      </c>
      <c r="J987" s="41">
        <v>0</v>
      </c>
      <c r="K987" s="41">
        <v>0</v>
      </c>
      <c r="L987" s="49">
        <f t="shared" si="2754"/>
        <v>2</v>
      </c>
      <c r="M987" s="49">
        <f t="shared" si="2755"/>
        <v>2600</v>
      </c>
    </row>
    <row r="988" spans="1:13" s="42" customFormat="1" x14ac:dyDescent="0.25">
      <c r="A988" s="5">
        <v>43705</v>
      </c>
      <c r="B988" s="37" t="s">
        <v>535</v>
      </c>
      <c r="C988" s="37">
        <v>1200</v>
      </c>
      <c r="D988" s="37" t="s">
        <v>20</v>
      </c>
      <c r="E988" s="74">
        <v>340</v>
      </c>
      <c r="F988" s="74">
        <v>338</v>
      </c>
      <c r="G988" s="41">
        <v>0</v>
      </c>
      <c r="H988" s="74">
        <v>0</v>
      </c>
      <c r="I988" s="49">
        <f t="shared" si="2753"/>
        <v>2400</v>
      </c>
      <c r="J988" s="41">
        <v>0</v>
      </c>
      <c r="K988" s="41">
        <v>0</v>
      </c>
      <c r="L988" s="49">
        <f t="shared" si="2754"/>
        <v>2</v>
      </c>
      <c r="M988" s="49">
        <f t="shared" si="2755"/>
        <v>2400</v>
      </c>
    </row>
    <row r="989" spans="1:13" s="42" customFormat="1" x14ac:dyDescent="0.25">
      <c r="A989" s="5">
        <v>43704</v>
      </c>
      <c r="B989" s="37" t="s">
        <v>304</v>
      </c>
      <c r="C989" s="37">
        <v>1250</v>
      </c>
      <c r="D989" s="37" t="s">
        <v>17</v>
      </c>
      <c r="E989" s="74">
        <v>596</v>
      </c>
      <c r="F989" s="74">
        <v>598</v>
      </c>
      <c r="G989" s="41">
        <v>601</v>
      </c>
      <c r="H989" s="74">
        <v>0</v>
      </c>
      <c r="I989" s="49">
        <f t="shared" ref="I989:I991" si="2756">(IF(D989="SELL",E989-F989,IF(D989="BUY",F989-E989)))*C989</f>
        <v>2500</v>
      </c>
      <c r="J989" s="41">
        <f>C989*3</f>
        <v>3750</v>
      </c>
      <c r="K989" s="41">
        <v>0</v>
      </c>
      <c r="L989" s="49">
        <f t="shared" ref="L989:L991" si="2757">(J989+I989+K989)/C989</f>
        <v>5</v>
      </c>
      <c r="M989" s="49">
        <f t="shared" ref="M989:M991" si="2758">L989*C989</f>
        <v>6250</v>
      </c>
    </row>
    <row r="990" spans="1:13" s="42" customFormat="1" x14ac:dyDescent="0.25">
      <c r="A990" s="5">
        <v>43704</v>
      </c>
      <c r="B990" s="37" t="s">
        <v>534</v>
      </c>
      <c r="C990" s="37">
        <v>1100</v>
      </c>
      <c r="D990" s="37" t="s">
        <v>17</v>
      </c>
      <c r="E990" s="74">
        <v>499</v>
      </c>
      <c r="F990" s="74">
        <v>501</v>
      </c>
      <c r="G990" s="41">
        <v>0</v>
      </c>
      <c r="H990" s="74">
        <v>0</v>
      </c>
      <c r="I990" s="49">
        <f t="shared" si="2756"/>
        <v>2200</v>
      </c>
      <c r="J990" s="41">
        <v>0</v>
      </c>
      <c r="K990" s="41">
        <v>0</v>
      </c>
      <c r="L990" s="49">
        <f t="shared" si="2757"/>
        <v>2</v>
      </c>
      <c r="M990" s="49">
        <f t="shared" si="2758"/>
        <v>2200</v>
      </c>
    </row>
    <row r="991" spans="1:13" s="42" customFormat="1" x14ac:dyDescent="0.25">
      <c r="A991" s="5">
        <v>43704</v>
      </c>
      <c r="B991" s="37" t="s">
        <v>127</v>
      </c>
      <c r="C991" s="37">
        <v>2500</v>
      </c>
      <c r="D991" s="37" t="s">
        <v>17</v>
      </c>
      <c r="E991" s="74">
        <v>207</v>
      </c>
      <c r="F991" s="74">
        <v>205.5</v>
      </c>
      <c r="G991" s="41">
        <v>0</v>
      </c>
      <c r="H991" s="74">
        <v>0</v>
      </c>
      <c r="I991" s="49">
        <f t="shared" si="2756"/>
        <v>-3750</v>
      </c>
      <c r="J991" s="41">
        <v>0</v>
      </c>
      <c r="K991" s="41">
        <v>0</v>
      </c>
      <c r="L991" s="49">
        <f t="shared" si="2757"/>
        <v>-1.5</v>
      </c>
      <c r="M991" s="49">
        <f t="shared" si="2758"/>
        <v>-3750</v>
      </c>
    </row>
    <row r="992" spans="1:13" s="42" customFormat="1" x14ac:dyDescent="0.25">
      <c r="A992" s="5">
        <v>43703</v>
      </c>
      <c r="B992" s="37" t="s">
        <v>28</v>
      </c>
      <c r="C992" s="37">
        <v>3000</v>
      </c>
      <c r="D992" s="37" t="s">
        <v>20</v>
      </c>
      <c r="E992" s="74">
        <v>275</v>
      </c>
      <c r="F992" s="74">
        <v>274</v>
      </c>
      <c r="G992" s="41">
        <v>272</v>
      </c>
      <c r="H992" s="74">
        <v>0</v>
      </c>
      <c r="I992" s="49">
        <f t="shared" ref="I992:I994" si="2759">(IF(D992="SELL",E992-F992,IF(D992="BUY",F992-E992)))*C992</f>
        <v>3000</v>
      </c>
      <c r="J992" s="41">
        <f>C992*2</f>
        <v>6000</v>
      </c>
      <c r="K992" s="41">
        <v>0</v>
      </c>
      <c r="L992" s="49">
        <f t="shared" ref="L992:L994" si="2760">(J992+I992+K992)/C992</f>
        <v>3</v>
      </c>
      <c r="M992" s="49">
        <f t="shared" ref="M992:M994" si="2761">L992*C992</f>
        <v>9000</v>
      </c>
    </row>
    <row r="993" spans="1:13" s="42" customFormat="1" x14ac:dyDescent="0.25">
      <c r="A993" s="5">
        <v>43703</v>
      </c>
      <c r="B993" s="37" t="s">
        <v>535</v>
      </c>
      <c r="C993" s="37">
        <v>1200</v>
      </c>
      <c r="D993" s="37" t="s">
        <v>20</v>
      </c>
      <c r="E993" s="74">
        <v>358</v>
      </c>
      <c r="F993" s="74">
        <v>356</v>
      </c>
      <c r="G993" s="41">
        <v>353</v>
      </c>
      <c r="H993" s="74">
        <v>0</v>
      </c>
      <c r="I993" s="49">
        <f t="shared" si="2759"/>
        <v>2400</v>
      </c>
      <c r="J993" s="41">
        <f>C993*3</f>
        <v>3600</v>
      </c>
      <c r="K993" s="41">
        <v>0</v>
      </c>
      <c r="L993" s="49">
        <f t="shared" si="2760"/>
        <v>5</v>
      </c>
      <c r="M993" s="49">
        <f t="shared" si="2761"/>
        <v>6000</v>
      </c>
    </row>
    <row r="994" spans="1:13" s="42" customFormat="1" x14ac:dyDescent="0.25">
      <c r="A994" s="5">
        <v>43703</v>
      </c>
      <c r="B994" s="37" t="s">
        <v>304</v>
      </c>
      <c r="C994" s="37">
        <v>1250</v>
      </c>
      <c r="D994" s="37" t="s">
        <v>17</v>
      </c>
      <c r="E994" s="74">
        <v>590</v>
      </c>
      <c r="F994" s="74">
        <v>592</v>
      </c>
      <c r="G994" s="41">
        <v>595</v>
      </c>
      <c r="H994" s="74">
        <v>0</v>
      </c>
      <c r="I994" s="49">
        <f t="shared" si="2759"/>
        <v>2500</v>
      </c>
      <c r="J994" s="41">
        <f>C994*3</f>
        <v>3750</v>
      </c>
      <c r="K994" s="41">
        <v>0</v>
      </c>
      <c r="L994" s="49">
        <f t="shared" si="2760"/>
        <v>5</v>
      </c>
      <c r="M994" s="49">
        <f t="shared" si="2761"/>
        <v>6250</v>
      </c>
    </row>
    <row r="995" spans="1:13" s="42" customFormat="1" x14ac:dyDescent="0.25">
      <c r="A995" s="5">
        <v>43700</v>
      </c>
      <c r="B995" s="37" t="s">
        <v>138</v>
      </c>
      <c r="C995" s="37">
        <v>2700</v>
      </c>
      <c r="D995" s="37" t="s">
        <v>17</v>
      </c>
      <c r="E995" s="74">
        <v>262</v>
      </c>
      <c r="F995" s="74">
        <v>263</v>
      </c>
      <c r="G995" s="41">
        <v>265</v>
      </c>
      <c r="H995" s="74">
        <v>267</v>
      </c>
      <c r="I995" s="49">
        <f t="shared" ref="I995" si="2762">(IF(D995="SELL",E995-F995,IF(D995="BUY",F995-E995)))*C995</f>
        <v>2700</v>
      </c>
      <c r="J995" s="41">
        <f>C995*2</f>
        <v>5400</v>
      </c>
      <c r="K995" s="41">
        <f>C995*2</f>
        <v>5400</v>
      </c>
      <c r="L995" s="49">
        <f t="shared" ref="L995" si="2763">(J995+I995+K995)/C995</f>
        <v>5</v>
      </c>
      <c r="M995" s="49">
        <f t="shared" ref="M995" si="2764">L995*C995</f>
        <v>13500</v>
      </c>
    </row>
    <row r="996" spans="1:13" s="42" customFormat="1" x14ac:dyDescent="0.25">
      <c r="A996" s="5">
        <v>43700</v>
      </c>
      <c r="B996" s="37" t="s">
        <v>28</v>
      </c>
      <c r="C996" s="37">
        <v>3000</v>
      </c>
      <c r="D996" s="37" t="s">
        <v>17</v>
      </c>
      <c r="E996" s="74">
        <v>272</v>
      </c>
      <c r="F996" s="74">
        <v>273</v>
      </c>
      <c r="G996" s="41">
        <v>0</v>
      </c>
      <c r="H996" s="74">
        <v>0</v>
      </c>
      <c r="I996" s="49">
        <f t="shared" ref="I996:I997" si="2765">(IF(D996="SELL",E996-F996,IF(D996="BUY",F996-E996)))*C996</f>
        <v>3000</v>
      </c>
      <c r="J996" s="41">
        <v>0</v>
      </c>
      <c r="K996" s="41">
        <v>0</v>
      </c>
      <c r="L996" s="49">
        <f t="shared" ref="L996:L997" si="2766">(J996+I996+K996)/C996</f>
        <v>1</v>
      </c>
      <c r="M996" s="49">
        <f t="shared" ref="M996:M997" si="2767">L996*C996</f>
        <v>3000</v>
      </c>
    </row>
    <row r="997" spans="1:13" s="42" customFormat="1" x14ac:dyDescent="0.25">
      <c r="A997" s="5">
        <v>43700</v>
      </c>
      <c r="B997" s="37" t="s">
        <v>564</v>
      </c>
      <c r="C997" s="37">
        <v>1250</v>
      </c>
      <c r="D997" s="37" t="s">
        <v>17</v>
      </c>
      <c r="E997" s="74">
        <v>580</v>
      </c>
      <c r="F997" s="74">
        <v>582</v>
      </c>
      <c r="G997" s="41">
        <v>0</v>
      </c>
      <c r="H997" s="74">
        <v>0</v>
      </c>
      <c r="I997" s="49">
        <f t="shared" si="2765"/>
        <v>2500</v>
      </c>
      <c r="J997" s="41">
        <v>0</v>
      </c>
      <c r="K997" s="41">
        <v>0</v>
      </c>
      <c r="L997" s="49">
        <f t="shared" si="2766"/>
        <v>2</v>
      </c>
      <c r="M997" s="49">
        <f t="shared" si="2767"/>
        <v>2500</v>
      </c>
    </row>
    <row r="998" spans="1:13" s="42" customFormat="1" x14ac:dyDescent="0.25">
      <c r="A998" s="5">
        <v>43699</v>
      </c>
      <c r="B998" s="37" t="s">
        <v>28</v>
      </c>
      <c r="C998" s="37">
        <v>3000</v>
      </c>
      <c r="D998" s="37" t="s">
        <v>20</v>
      </c>
      <c r="E998" s="74">
        <v>275</v>
      </c>
      <c r="F998" s="74">
        <v>274</v>
      </c>
      <c r="G998" s="41">
        <v>272.5</v>
      </c>
      <c r="H998" s="74">
        <v>270</v>
      </c>
      <c r="I998" s="49">
        <f t="shared" ref="I998:I1000" si="2768">(IF(D998="SELL",E998-F998,IF(D998="BUY",F998-E998)))*C998</f>
        <v>3000</v>
      </c>
      <c r="J998" s="41">
        <f t="shared" ref="J998" si="2769">C998*1.5</f>
        <v>4500</v>
      </c>
      <c r="K998" s="41">
        <f>C998*2.5</f>
        <v>7500</v>
      </c>
      <c r="L998" s="49">
        <f t="shared" ref="L998:L1000" si="2770">(J998+I998+K998)/C998</f>
        <v>5</v>
      </c>
      <c r="M998" s="49">
        <f t="shared" ref="M998:M1000" si="2771">L998*C998</f>
        <v>15000</v>
      </c>
    </row>
    <row r="999" spans="1:13" s="42" customFormat="1" x14ac:dyDescent="0.25">
      <c r="A999" s="5">
        <v>43699</v>
      </c>
      <c r="B999" s="37" t="s">
        <v>127</v>
      </c>
      <c r="C999" s="37">
        <v>2500</v>
      </c>
      <c r="D999" s="37" t="s">
        <v>20</v>
      </c>
      <c r="E999" s="74">
        <v>198</v>
      </c>
      <c r="F999" s="74">
        <v>197</v>
      </c>
      <c r="G999" s="41">
        <v>0</v>
      </c>
      <c r="H999" s="74">
        <v>0</v>
      </c>
      <c r="I999" s="49">
        <f t="shared" si="2768"/>
        <v>2500</v>
      </c>
      <c r="J999" s="41">
        <v>0</v>
      </c>
      <c r="K999" s="41">
        <v>0</v>
      </c>
      <c r="L999" s="49">
        <f t="shared" si="2770"/>
        <v>1</v>
      </c>
      <c r="M999" s="49">
        <f t="shared" si="2771"/>
        <v>2500</v>
      </c>
    </row>
    <row r="1000" spans="1:13" s="42" customFormat="1" x14ac:dyDescent="0.25">
      <c r="A1000" s="5">
        <v>43699</v>
      </c>
      <c r="B1000" s="37" t="s">
        <v>550</v>
      </c>
      <c r="C1000" s="37">
        <v>1600</v>
      </c>
      <c r="D1000" s="37" t="s">
        <v>17</v>
      </c>
      <c r="E1000" s="74">
        <v>266</v>
      </c>
      <c r="F1000" s="74">
        <v>267.75</v>
      </c>
      <c r="G1000" s="41">
        <v>0</v>
      </c>
      <c r="H1000" s="74">
        <v>0</v>
      </c>
      <c r="I1000" s="49">
        <f t="shared" si="2768"/>
        <v>2800</v>
      </c>
      <c r="J1000" s="41">
        <v>0</v>
      </c>
      <c r="K1000" s="41">
        <v>0</v>
      </c>
      <c r="L1000" s="49">
        <f t="shared" si="2770"/>
        <v>1.75</v>
      </c>
      <c r="M1000" s="49">
        <f t="shared" si="2771"/>
        <v>2800</v>
      </c>
    </row>
    <row r="1001" spans="1:13" s="42" customFormat="1" x14ac:dyDescent="0.25">
      <c r="A1001" s="5">
        <v>43698</v>
      </c>
      <c r="B1001" s="37" t="s">
        <v>28</v>
      </c>
      <c r="C1001" s="37">
        <v>3000</v>
      </c>
      <c r="D1001" s="37" t="s">
        <v>20</v>
      </c>
      <c r="E1001" s="74">
        <v>283</v>
      </c>
      <c r="F1001" s="74">
        <v>282</v>
      </c>
      <c r="G1001" s="41">
        <v>280.5</v>
      </c>
      <c r="H1001" s="74">
        <v>279</v>
      </c>
      <c r="I1001" s="49">
        <f t="shared" ref="I1001:I1002" si="2772">(IF(D1001="SELL",E1001-F1001,IF(D1001="BUY",F1001-E1001)))*C1001</f>
        <v>3000</v>
      </c>
      <c r="J1001" s="41">
        <f t="shared" ref="J1001" si="2773">C1001*1.5</f>
        <v>4500</v>
      </c>
      <c r="K1001" s="41">
        <f>C1001*1.5</f>
        <v>4500</v>
      </c>
      <c r="L1001" s="49">
        <f t="shared" ref="L1001:L1002" si="2774">(J1001+I1001+K1001)/C1001</f>
        <v>4</v>
      </c>
      <c r="M1001" s="49">
        <f t="shared" ref="M1001:M1002" si="2775">L1001*C1001</f>
        <v>12000</v>
      </c>
    </row>
    <row r="1002" spans="1:13" s="42" customFormat="1" x14ac:dyDescent="0.25">
      <c r="A1002" s="5">
        <v>43698</v>
      </c>
      <c r="B1002" s="37" t="s">
        <v>304</v>
      </c>
      <c r="C1002" s="37">
        <v>1250</v>
      </c>
      <c r="D1002" s="37" t="s">
        <v>20</v>
      </c>
      <c r="E1002" s="74">
        <v>579</v>
      </c>
      <c r="F1002" s="74">
        <v>577</v>
      </c>
      <c r="G1002" s="41">
        <v>574</v>
      </c>
      <c r="H1002" s="74">
        <v>568</v>
      </c>
      <c r="I1002" s="49">
        <f t="shared" si="2772"/>
        <v>2500</v>
      </c>
      <c r="J1002" s="41">
        <f>C1002*3</f>
        <v>3750</v>
      </c>
      <c r="K1002" s="41">
        <f>C1002*6</f>
        <v>7500</v>
      </c>
      <c r="L1002" s="49">
        <f t="shared" si="2774"/>
        <v>11</v>
      </c>
      <c r="M1002" s="49">
        <f t="shared" si="2775"/>
        <v>13750</v>
      </c>
    </row>
    <row r="1003" spans="1:13" s="42" customFormat="1" x14ac:dyDescent="0.25">
      <c r="A1003" s="5">
        <v>43697</v>
      </c>
      <c r="B1003" s="37" t="s">
        <v>28</v>
      </c>
      <c r="C1003" s="37">
        <v>3000</v>
      </c>
      <c r="D1003" s="37" t="s">
        <v>20</v>
      </c>
      <c r="E1003" s="74">
        <v>285</v>
      </c>
      <c r="F1003" s="74">
        <v>284</v>
      </c>
      <c r="G1003" s="41">
        <v>282.5</v>
      </c>
      <c r="H1003" s="74">
        <v>0</v>
      </c>
      <c r="I1003" s="49">
        <f t="shared" ref="I1003:I1004" si="2776">(IF(D1003="SELL",E1003-F1003,IF(D1003="BUY",F1003-E1003)))*C1003</f>
        <v>3000</v>
      </c>
      <c r="J1003" s="41">
        <f>C1003*1.5</f>
        <v>4500</v>
      </c>
      <c r="K1003" s="41">
        <v>0</v>
      </c>
      <c r="L1003" s="49">
        <f t="shared" ref="L1003:L1004" si="2777">(J1003+I1003+K1003)/C1003</f>
        <v>2.5</v>
      </c>
      <c r="M1003" s="49">
        <f t="shared" ref="M1003:M1004" si="2778">L1003*C1003</f>
        <v>7500</v>
      </c>
    </row>
    <row r="1004" spans="1:13" s="42" customFormat="1" x14ac:dyDescent="0.25">
      <c r="A1004" s="5">
        <v>43697</v>
      </c>
      <c r="B1004" s="37" t="s">
        <v>535</v>
      </c>
      <c r="C1004" s="37">
        <v>1200</v>
      </c>
      <c r="D1004" s="37" t="s">
        <v>20</v>
      </c>
      <c r="E1004" s="74">
        <v>392</v>
      </c>
      <c r="F1004" s="74">
        <v>390</v>
      </c>
      <c r="G1004" s="41">
        <v>387</v>
      </c>
      <c r="H1004" s="74">
        <v>0</v>
      </c>
      <c r="I1004" s="49">
        <f t="shared" si="2776"/>
        <v>2400</v>
      </c>
      <c r="J1004" s="41">
        <f>C1004*3</f>
        <v>3600</v>
      </c>
      <c r="K1004" s="41">
        <v>0</v>
      </c>
      <c r="L1004" s="49">
        <f t="shared" si="2777"/>
        <v>5</v>
      </c>
      <c r="M1004" s="49">
        <f t="shared" si="2778"/>
        <v>6000</v>
      </c>
    </row>
    <row r="1005" spans="1:13" s="42" customFormat="1" x14ac:dyDescent="0.25">
      <c r="A1005" s="5">
        <v>43696</v>
      </c>
      <c r="B1005" s="37" t="s">
        <v>28</v>
      </c>
      <c r="C1005" s="37">
        <v>3000</v>
      </c>
      <c r="D1005" s="37" t="s">
        <v>20</v>
      </c>
      <c r="E1005" s="74">
        <v>288</v>
      </c>
      <c r="F1005" s="74">
        <v>287</v>
      </c>
      <c r="G1005" s="41">
        <v>0</v>
      </c>
      <c r="H1005" s="74">
        <v>0</v>
      </c>
      <c r="I1005" s="49">
        <f t="shared" ref="I1005:I1006" si="2779">(IF(D1005="SELL",E1005-F1005,IF(D1005="BUY",F1005-E1005)))*C1005</f>
        <v>3000</v>
      </c>
      <c r="J1005" s="41">
        <v>0</v>
      </c>
      <c r="K1005" s="41">
        <v>0</v>
      </c>
      <c r="L1005" s="49">
        <f t="shared" ref="L1005:L1006" si="2780">(J1005+I1005+K1005)/C1005</f>
        <v>1</v>
      </c>
      <c r="M1005" s="49">
        <f t="shared" ref="M1005:M1006" si="2781">L1005*C1005</f>
        <v>3000</v>
      </c>
    </row>
    <row r="1006" spans="1:13" s="42" customFormat="1" x14ac:dyDescent="0.25">
      <c r="A1006" s="5">
        <v>43696</v>
      </c>
      <c r="B1006" s="37" t="s">
        <v>304</v>
      </c>
      <c r="C1006" s="37">
        <v>1250</v>
      </c>
      <c r="D1006" s="37" t="s">
        <v>17</v>
      </c>
      <c r="E1006" s="74">
        <v>599</v>
      </c>
      <c r="F1006" s="74">
        <v>601</v>
      </c>
      <c r="G1006" s="41">
        <v>0</v>
      </c>
      <c r="H1006" s="74">
        <v>0</v>
      </c>
      <c r="I1006" s="49">
        <f t="shared" si="2779"/>
        <v>2500</v>
      </c>
      <c r="J1006" s="41">
        <v>0</v>
      </c>
      <c r="K1006" s="41">
        <v>0</v>
      </c>
      <c r="L1006" s="49">
        <f t="shared" si="2780"/>
        <v>2</v>
      </c>
      <c r="M1006" s="49">
        <f t="shared" si="2781"/>
        <v>2500</v>
      </c>
    </row>
    <row r="1007" spans="1:13" s="42" customFormat="1" x14ac:dyDescent="0.25">
      <c r="A1007" s="5">
        <v>43693</v>
      </c>
      <c r="B1007" s="37" t="s">
        <v>138</v>
      </c>
      <c r="C1007" s="37">
        <v>2700</v>
      </c>
      <c r="D1007" s="37" t="s">
        <v>17</v>
      </c>
      <c r="E1007" s="74">
        <v>268</v>
      </c>
      <c r="F1007" s="74">
        <v>269</v>
      </c>
      <c r="G1007" s="41">
        <v>0</v>
      </c>
      <c r="H1007" s="74">
        <v>0</v>
      </c>
      <c r="I1007" s="49">
        <f t="shared" ref="I1007:I1009" si="2782">(IF(D1007="SELL",E1007-F1007,IF(D1007="BUY",F1007-E1007)))*C1007</f>
        <v>2700</v>
      </c>
      <c r="J1007" s="41">
        <v>0</v>
      </c>
      <c r="K1007" s="41">
        <v>0</v>
      </c>
      <c r="L1007" s="49">
        <f t="shared" ref="L1007:L1009" si="2783">(J1007+I1007+K1007)/C1007</f>
        <v>1</v>
      </c>
      <c r="M1007" s="49">
        <f t="shared" ref="M1007:M1009" si="2784">L1007*C1007</f>
        <v>2700</v>
      </c>
    </row>
    <row r="1008" spans="1:13" s="42" customFormat="1" x14ac:dyDescent="0.25">
      <c r="A1008" s="5">
        <v>43693</v>
      </c>
      <c r="B1008" s="37" t="s">
        <v>19</v>
      </c>
      <c r="C1008" s="37">
        <v>2800</v>
      </c>
      <c r="D1008" s="37" t="s">
        <v>17</v>
      </c>
      <c r="E1008" s="74">
        <v>178</v>
      </c>
      <c r="F1008" s="74">
        <v>179</v>
      </c>
      <c r="G1008" s="41">
        <v>0</v>
      </c>
      <c r="H1008" s="74">
        <v>0</v>
      </c>
      <c r="I1008" s="49">
        <f t="shared" si="2782"/>
        <v>2800</v>
      </c>
      <c r="J1008" s="41">
        <v>0</v>
      </c>
      <c r="K1008" s="41">
        <v>0</v>
      </c>
      <c r="L1008" s="49">
        <f t="shared" si="2783"/>
        <v>1</v>
      </c>
      <c r="M1008" s="49">
        <f t="shared" si="2784"/>
        <v>2800</v>
      </c>
    </row>
    <row r="1009" spans="1:13" s="42" customFormat="1" x14ac:dyDescent="0.25">
      <c r="A1009" s="5">
        <v>43693</v>
      </c>
      <c r="B1009" s="37" t="s">
        <v>542</v>
      </c>
      <c r="C1009" s="37">
        <v>2000</v>
      </c>
      <c r="D1009" s="37" t="s">
        <v>20</v>
      </c>
      <c r="E1009" s="74">
        <v>222</v>
      </c>
      <c r="F1009" s="74">
        <v>225</v>
      </c>
      <c r="G1009" s="41">
        <v>0</v>
      </c>
      <c r="H1009" s="74">
        <v>0</v>
      </c>
      <c r="I1009" s="49">
        <f t="shared" si="2782"/>
        <v>-6000</v>
      </c>
      <c r="J1009" s="41">
        <v>0</v>
      </c>
      <c r="K1009" s="41">
        <v>0</v>
      </c>
      <c r="L1009" s="49">
        <f t="shared" si="2783"/>
        <v>-3</v>
      </c>
      <c r="M1009" s="49">
        <f t="shared" si="2784"/>
        <v>-6000</v>
      </c>
    </row>
    <row r="1010" spans="1:13" s="42" customFormat="1" x14ac:dyDescent="0.25">
      <c r="A1010" s="5">
        <v>43691</v>
      </c>
      <c r="B1010" s="37" t="s">
        <v>550</v>
      </c>
      <c r="C1010" s="37">
        <v>1600</v>
      </c>
      <c r="D1010" s="37" t="s">
        <v>20</v>
      </c>
      <c r="E1010" s="74">
        <v>280</v>
      </c>
      <c r="F1010" s="74">
        <v>278.5</v>
      </c>
      <c r="G1010" s="41">
        <v>0</v>
      </c>
      <c r="H1010" s="74">
        <v>0</v>
      </c>
      <c r="I1010" s="49">
        <f t="shared" ref="I1010:I1012" si="2785">(IF(D1010="SELL",E1010-F1010,IF(D1010="BUY",F1010-E1010)))*C1010</f>
        <v>2400</v>
      </c>
      <c r="J1010" s="41">
        <v>0</v>
      </c>
      <c r="K1010" s="41">
        <v>0</v>
      </c>
      <c r="L1010" s="49">
        <f t="shared" ref="L1010:L1012" si="2786">(J1010+I1010+K1010)/C1010</f>
        <v>1.5</v>
      </c>
      <c r="M1010" s="49">
        <f t="shared" ref="M1010:M1012" si="2787">L1010*C1010</f>
        <v>2400</v>
      </c>
    </row>
    <row r="1011" spans="1:13" s="42" customFormat="1" x14ac:dyDescent="0.25">
      <c r="A1011" s="5">
        <v>43691</v>
      </c>
      <c r="B1011" s="37" t="s">
        <v>304</v>
      </c>
      <c r="C1011" s="37">
        <v>1250</v>
      </c>
      <c r="D1011" s="37" t="s">
        <v>17</v>
      </c>
      <c r="E1011" s="74">
        <v>603</v>
      </c>
      <c r="F1011" s="74">
        <v>605</v>
      </c>
      <c r="G1011" s="41">
        <v>0</v>
      </c>
      <c r="H1011" s="74">
        <v>0</v>
      </c>
      <c r="I1011" s="49">
        <f t="shared" si="2785"/>
        <v>2500</v>
      </c>
      <c r="J1011" s="41">
        <v>0</v>
      </c>
      <c r="K1011" s="41">
        <v>0</v>
      </c>
      <c r="L1011" s="49">
        <f t="shared" si="2786"/>
        <v>2</v>
      </c>
      <c r="M1011" s="49">
        <f t="shared" si="2787"/>
        <v>2500</v>
      </c>
    </row>
    <row r="1012" spans="1:13" s="42" customFormat="1" x14ac:dyDescent="0.25">
      <c r="A1012" s="5">
        <v>43691</v>
      </c>
      <c r="B1012" s="37" t="s">
        <v>91</v>
      </c>
      <c r="C1012" s="37">
        <v>1600</v>
      </c>
      <c r="D1012" s="37" t="s">
        <v>20</v>
      </c>
      <c r="E1012" s="74">
        <v>214</v>
      </c>
      <c r="F1012" s="74">
        <v>216</v>
      </c>
      <c r="G1012" s="41">
        <v>0</v>
      </c>
      <c r="H1012" s="74">
        <v>0</v>
      </c>
      <c r="I1012" s="49">
        <f t="shared" si="2785"/>
        <v>-3200</v>
      </c>
      <c r="J1012" s="41">
        <v>0</v>
      </c>
      <c r="K1012" s="41">
        <v>0</v>
      </c>
      <c r="L1012" s="49">
        <f t="shared" si="2786"/>
        <v>-2</v>
      </c>
      <c r="M1012" s="49">
        <f t="shared" si="2787"/>
        <v>-3200</v>
      </c>
    </row>
    <row r="1013" spans="1:13" s="42" customFormat="1" x14ac:dyDescent="0.25">
      <c r="A1013" s="5">
        <v>43690</v>
      </c>
      <c r="B1013" s="37" t="s">
        <v>304</v>
      </c>
      <c r="C1013" s="37">
        <v>1250</v>
      </c>
      <c r="D1013" s="37" t="s">
        <v>20</v>
      </c>
      <c r="E1013" s="74">
        <v>593</v>
      </c>
      <c r="F1013" s="74">
        <v>590.5</v>
      </c>
      <c r="G1013" s="41">
        <v>586</v>
      </c>
      <c r="H1013" s="74">
        <v>0</v>
      </c>
      <c r="I1013" s="49">
        <f>(IF(D1013="SELL",E1013-F1013,IF(D1013="BUY",F1013-E1013)))*C1013</f>
        <v>3125</v>
      </c>
      <c r="J1013" s="41">
        <f>C1013*4.5</f>
        <v>5625</v>
      </c>
      <c r="K1013" s="41">
        <v>0</v>
      </c>
      <c r="L1013" s="49">
        <f>(J1013+I1013+K1013)/C1013</f>
        <v>7</v>
      </c>
      <c r="M1013" s="49">
        <f>L1013*C1013</f>
        <v>8750</v>
      </c>
    </row>
    <row r="1014" spans="1:13" s="42" customFormat="1" x14ac:dyDescent="0.25">
      <c r="A1014" s="5">
        <v>43690</v>
      </c>
      <c r="B1014" s="37" t="s">
        <v>28</v>
      </c>
      <c r="C1014" s="37">
        <v>3000</v>
      </c>
      <c r="D1014" s="37" t="s">
        <v>20</v>
      </c>
      <c r="E1014" s="74">
        <v>287</v>
      </c>
      <c r="F1014" s="74">
        <v>286</v>
      </c>
      <c r="G1014" s="41">
        <v>284.5</v>
      </c>
      <c r="H1014" s="74">
        <v>0</v>
      </c>
      <c r="I1014" s="49">
        <f t="shared" ref="I1014:I1015" si="2788">(IF(D1014="SELL",E1014-F1014,IF(D1014="BUY",F1014-E1014)))*C1014</f>
        <v>3000</v>
      </c>
      <c r="J1014" s="41">
        <f>C1014*1.5</f>
        <v>4500</v>
      </c>
      <c r="K1014" s="41">
        <v>0</v>
      </c>
      <c r="L1014" s="49">
        <f t="shared" ref="L1014:L1015" si="2789">(J1014+I1014+K1014)/C1014</f>
        <v>2.5</v>
      </c>
      <c r="M1014" s="49">
        <f t="shared" ref="M1014:M1015" si="2790">L1014*C1014</f>
        <v>7500</v>
      </c>
    </row>
    <row r="1015" spans="1:13" s="42" customFormat="1" x14ac:dyDescent="0.25">
      <c r="A1015" s="5">
        <v>43690</v>
      </c>
      <c r="B1015" s="37" t="s">
        <v>535</v>
      </c>
      <c r="C1015" s="37">
        <v>1200</v>
      </c>
      <c r="D1015" s="37" t="s">
        <v>20</v>
      </c>
      <c r="E1015" s="74">
        <v>375</v>
      </c>
      <c r="F1015" s="74">
        <v>378.5</v>
      </c>
      <c r="G1015" s="41">
        <v>0</v>
      </c>
      <c r="H1015" s="74">
        <v>0</v>
      </c>
      <c r="I1015" s="49">
        <f t="shared" si="2788"/>
        <v>-4200</v>
      </c>
      <c r="J1015" s="41">
        <v>0</v>
      </c>
      <c r="K1015" s="41">
        <v>0</v>
      </c>
      <c r="L1015" s="49">
        <f t="shared" si="2789"/>
        <v>-3.5</v>
      </c>
      <c r="M1015" s="49">
        <f t="shared" si="2790"/>
        <v>-4200</v>
      </c>
    </row>
    <row r="1016" spans="1:13" s="42" customFormat="1" x14ac:dyDescent="0.25">
      <c r="A1016" s="5">
        <v>43686</v>
      </c>
      <c r="B1016" s="37" t="s">
        <v>455</v>
      </c>
      <c r="C1016" s="37">
        <v>2600</v>
      </c>
      <c r="D1016" s="37" t="s">
        <v>17</v>
      </c>
      <c r="E1016" s="74">
        <v>289</v>
      </c>
      <c r="F1016" s="74">
        <v>290</v>
      </c>
      <c r="G1016" s="41">
        <v>292</v>
      </c>
      <c r="H1016" s="74">
        <v>0</v>
      </c>
      <c r="I1016" s="49">
        <f t="shared" ref="I1016:I1017" si="2791">(IF(D1016="SELL",E1016-F1016,IF(D1016="BUY",F1016-E1016)))*C1016</f>
        <v>2600</v>
      </c>
      <c r="J1016" s="41">
        <f>C1016*2</f>
        <v>5200</v>
      </c>
      <c r="K1016" s="41">
        <v>0</v>
      </c>
      <c r="L1016" s="49">
        <f t="shared" ref="L1016:L1017" si="2792">(J1016+I1016+K1016)/C1016</f>
        <v>3</v>
      </c>
      <c r="M1016" s="49">
        <f t="shared" ref="M1016:M1017" si="2793">L1016*C1016</f>
        <v>7800</v>
      </c>
    </row>
    <row r="1017" spans="1:13" s="42" customFormat="1" x14ac:dyDescent="0.25">
      <c r="A1017" s="5">
        <v>43686</v>
      </c>
      <c r="B1017" s="37" t="s">
        <v>94</v>
      </c>
      <c r="C1017" s="37">
        <v>1800</v>
      </c>
      <c r="D1017" s="37" t="s">
        <v>20</v>
      </c>
      <c r="E1017" s="74">
        <v>231</v>
      </c>
      <c r="F1017" s="74">
        <v>229.5</v>
      </c>
      <c r="G1017" s="41">
        <v>0</v>
      </c>
      <c r="H1017" s="74">
        <v>0</v>
      </c>
      <c r="I1017" s="49">
        <f t="shared" si="2791"/>
        <v>2700</v>
      </c>
      <c r="J1017" s="41">
        <v>0</v>
      </c>
      <c r="K1017" s="41">
        <v>0</v>
      </c>
      <c r="L1017" s="49">
        <f t="shared" si="2792"/>
        <v>1.5</v>
      </c>
      <c r="M1017" s="49">
        <f t="shared" si="2793"/>
        <v>2700</v>
      </c>
    </row>
    <row r="1018" spans="1:13" s="42" customFormat="1" x14ac:dyDescent="0.25">
      <c r="A1018" s="5">
        <v>43685</v>
      </c>
      <c r="B1018" s="37" t="s">
        <v>304</v>
      </c>
      <c r="C1018" s="37">
        <v>1250</v>
      </c>
      <c r="D1018" s="37" t="s">
        <v>17</v>
      </c>
      <c r="E1018" s="74">
        <v>608</v>
      </c>
      <c r="F1018" s="74">
        <v>605</v>
      </c>
      <c r="G1018" s="41">
        <v>0</v>
      </c>
      <c r="H1018" s="74">
        <v>0</v>
      </c>
      <c r="I1018" s="49">
        <f t="shared" ref="I1018:I1019" si="2794">(IF(D1018="SELL",E1018-F1018,IF(D1018="BUY",F1018-E1018)))*C1018</f>
        <v>-3750</v>
      </c>
      <c r="J1018" s="41">
        <v>0</v>
      </c>
      <c r="K1018" s="41">
        <v>0</v>
      </c>
      <c r="L1018" s="49">
        <f t="shared" ref="L1018:L1019" si="2795">(J1018+I1018+K1018)/C1018</f>
        <v>-3</v>
      </c>
      <c r="M1018" s="49">
        <f t="shared" ref="M1018:M1019" si="2796">L1018*C1018</f>
        <v>-3750</v>
      </c>
    </row>
    <row r="1019" spans="1:13" s="42" customFormat="1" x14ac:dyDescent="0.25">
      <c r="A1019" s="5">
        <v>43685</v>
      </c>
      <c r="B1019" s="37" t="s">
        <v>534</v>
      </c>
      <c r="C1019" s="37">
        <v>1100</v>
      </c>
      <c r="D1019" s="37" t="s">
        <v>20</v>
      </c>
      <c r="E1019" s="74">
        <v>465</v>
      </c>
      <c r="F1019" s="74">
        <v>470</v>
      </c>
      <c r="G1019" s="41">
        <v>0</v>
      </c>
      <c r="H1019" s="74">
        <v>0</v>
      </c>
      <c r="I1019" s="49">
        <f t="shared" si="2794"/>
        <v>-5500</v>
      </c>
      <c r="J1019" s="41">
        <v>0</v>
      </c>
      <c r="K1019" s="41">
        <v>0</v>
      </c>
      <c r="L1019" s="49">
        <f t="shared" si="2795"/>
        <v>-5</v>
      </c>
      <c r="M1019" s="49">
        <f t="shared" si="2796"/>
        <v>-5500</v>
      </c>
    </row>
    <row r="1020" spans="1:13" s="42" customFormat="1" x14ac:dyDescent="0.25">
      <c r="A1020" s="5">
        <v>43684</v>
      </c>
      <c r="B1020" s="37" t="s">
        <v>563</v>
      </c>
      <c r="C1020" s="37">
        <v>2200</v>
      </c>
      <c r="D1020" s="37" t="s">
        <v>17</v>
      </c>
      <c r="E1020" s="74">
        <v>206</v>
      </c>
      <c r="F1020" s="74">
        <v>207.5</v>
      </c>
      <c r="G1020" s="41">
        <v>209</v>
      </c>
      <c r="H1020" s="74">
        <v>0</v>
      </c>
      <c r="I1020" s="49">
        <f t="shared" ref="I1020:I1022" si="2797">(IF(D1020="SELL",E1020-F1020,IF(D1020="BUY",F1020-E1020)))*C1020</f>
        <v>3300</v>
      </c>
      <c r="J1020" s="41">
        <f>C1020*1.5</f>
        <v>3300</v>
      </c>
      <c r="K1020" s="41">
        <v>0</v>
      </c>
      <c r="L1020" s="49">
        <f t="shared" ref="L1020:L1022" si="2798">(J1020+I1020+K1020)/C1020</f>
        <v>3</v>
      </c>
      <c r="M1020" s="49">
        <f t="shared" ref="M1020:M1022" si="2799">L1020*C1020</f>
        <v>6600</v>
      </c>
    </row>
    <row r="1021" spans="1:13" s="42" customFormat="1" x14ac:dyDescent="0.25">
      <c r="A1021" s="5">
        <v>43684</v>
      </c>
      <c r="B1021" s="37" t="s">
        <v>19</v>
      </c>
      <c r="C1021" s="37">
        <v>2800</v>
      </c>
      <c r="D1021" s="37" t="s">
        <v>17</v>
      </c>
      <c r="E1021" s="74">
        <v>170.5</v>
      </c>
      <c r="F1021" s="74">
        <v>171.45</v>
      </c>
      <c r="G1021" s="41">
        <v>0</v>
      </c>
      <c r="H1021" s="74">
        <v>0</v>
      </c>
      <c r="I1021" s="49">
        <f t="shared" si="2797"/>
        <v>2659.9999999999682</v>
      </c>
      <c r="J1021" s="41">
        <v>0</v>
      </c>
      <c r="K1021" s="41">
        <v>0</v>
      </c>
      <c r="L1021" s="49">
        <f t="shared" si="2798"/>
        <v>0.94999999999998863</v>
      </c>
      <c r="M1021" s="49">
        <f t="shared" si="2799"/>
        <v>2659.9999999999682</v>
      </c>
    </row>
    <row r="1022" spans="1:13" s="42" customFormat="1" x14ac:dyDescent="0.25">
      <c r="A1022" s="5">
        <v>43684</v>
      </c>
      <c r="B1022" s="37" t="s">
        <v>341</v>
      </c>
      <c r="C1022" s="37">
        <v>1375</v>
      </c>
      <c r="D1022" s="37" t="s">
        <v>17</v>
      </c>
      <c r="E1022" s="74">
        <v>414.5</v>
      </c>
      <c r="F1022" s="74">
        <v>414.5</v>
      </c>
      <c r="G1022" s="41">
        <v>0</v>
      </c>
      <c r="H1022" s="74">
        <v>0</v>
      </c>
      <c r="I1022" s="49">
        <f t="shared" si="2797"/>
        <v>0</v>
      </c>
      <c r="J1022" s="41">
        <v>0</v>
      </c>
      <c r="K1022" s="41">
        <v>0</v>
      </c>
      <c r="L1022" s="49">
        <f t="shared" si="2798"/>
        <v>0</v>
      </c>
      <c r="M1022" s="49">
        <f t="shared" si="2799"/>
        <v>0</v>
      </c>
    </row>
    <row r="1023" spans="1:13" s="42" customFormat="1" x14ac:dyDescent="0.25">
      <c r="A1023" s="5">
        <v>43683</v>
      </c>
      <c r="B1023" s="37" t="s">
        <v>75</v>
      </c>
      <c r="C1023" s="37">
        <v>1200</v>
      </c>
      <c r="D1023" s="37" t="s">
        <v>17</v>
      </c>
      <c r="E1023" s="74">
        <v>666</v>
      </c>
      <c r="F1023" s="74">
        <v>668</v>
      </c>
      <c r="G1023" s="41">
        <v>671</v>
      </c>
      <c r="H1023" s="74">
        <v>676</v>
      </c>
      <c r="I1023" s="49">
        <f t="shared" ref="I1023:I1024" si="2800">(IF(D1023="SELL",E1023-F1023,IF(D1023="BUY",F1023-E1023)))*C1023</f>
        <v>2400</v>
      </c>
      <c r="J1023" s="41">
        <f>C1023*3</f>
        <v>3600</v>
      </c>
      <c r="K1023" s="41">
        <f>C1023*5</f>
        <v>6000</v>
      </c>
      <c r="L1023" s="49">
        <f t="shared" ref="L1023:L1024" si="2801">(J1023+I1023+K1023)/C1023</f>
        <v>10</v>
      </c>
      <c r="M1023" s="49">
        <f t="shared" ref="M1023:M1024" si="2802">L1023*C1023</f>
        <v>12000</v>
      </c>
    </row>
    <row r="1024" spans="1:13" s="42" customFormat="1" x14ac:dyDescent="0.25">
      <c r="A1024" s="5">
        <v>43683</v>
      </c>
      <c r="B1024" s="37" t="s">
        <v>69</v>
      </c>
      <c r="C1024" s="37">
        <v>3000</v>
      </c>
      <c r="D1024" s="37" t="s">
        <v>20</v>
      </c>
      <c r="E1024" s="74">
        <v>230</v>
      </c>
      <c r="F1024" s="74">
        <v>229</v>
      </c>
      <c r="G1024" s="41">
        <v>227.5</v>
      </c>
      <c r="H1024" s="74">
        <v>0</v>
      </c>
      <c r="I1024" s="49">
        <f t="shared" si="2800"/>
        <v>3000</v>
      </c>
      <c r="J1024" s="41">
        <f>C1024*1.5</f>
        <v>4500</v>
      </c>
      <c r="K1024" s="41">
        <v>0</v>
      </c>
      <c r="L1024" s="49">
        <f t="shared" si="2801"/>
        <v>2.5</v>
      </c>
      <c r="M1024" s="49">
        <f t="shared" si="2802"/>
        <v>7500</v>
      </c>
    </row>
    <row r="1025" spans="1:13" s="42" customFormat="1" x14ac:dyDescent="0.25">
      <c r="A1025" s="5">
        <v>43682</v>
      </c>
      <c r="B1025" s="37" t="s">
        <v>136</v>
      </c>
      <c r="C1025" s="37">
        <v>1800</v>
      </c>
      <c r="D1025" s="37" t="s">
        <v>17</v>
      </c>
      <c r="E1025" s="74">
        <v>332.5</v>
      </c>
      <c r="F1025" s="74">
        <v>334</v>
      </c>
      <c r="G1025" s="41">
        <v>336</v>
      </c>
      <c r="H1025" s="74">
        <v>0</v>
      </c>
      <c r="I1025" s="49">
        <f t="shared" ref="I1025:I1027" si="2803">(IF(D1025="SELL",E1025-F1025,IF(D1025="BUY",F1025-E1025)))*C1025</f>
        <v>2700</v>
      </c>
      <c r="J1025" s="41">
        <f>C1025*2</f>
        <v>3600</v>
      </c>
      <c r="K1025" s="41">
        <v>0</v>
      </c>
      <c r="L1025" s="49">
        <f t="shared" ref="L1025:L1027" si="2804">(J1025+I1025+K1025)/C1025</f>
        <v>3.5</v>
      </c>
      <c r="M1025" s="49">
        <f t="shared" ref="M1025:M1027" si="2805">L1025*C1025</f>
        <v>6300</v>
      </c>
    </row>
    <row r="1026" spans="1:13" s="42" customFormat="1" x14ac:dyDescent="0.25">
      <c r="A1026" s="5">
        <v>43682</v>
      </c>
      <c r="B1026" s="37" t="s">
        <v>172</v>
      </c>
      <c r="C1026" s="37">
        <v>3200</v>
      </c>
      <c r="D1026" s="37" t="s">
        <v>17</v>
      </c>
      <c r="E1026" s="74">
        <v>263</v>
      </c>
      <c r="F1026" s="74">
        <v>263.39999999999998</v>
      </c>
      <c r="G1026" s="41">
        <v>0</v>
      </c>
      <c r="H1026" s="74">
        <v>0</v>
      </c>
      <c r="I1026" s="49">
        <f t="shared" si="2803"/>
        <v>1279.9999999999272</v>
      </c>
      <c r="J1026" s="41">
        <v>0</v>
      </c>
      <c r="K1026" s="41">
        <v>0</v>
      </c>
      <c r="L1026" s="49">
        <f t="shared" si="2804"/>
        <v>0.39999999999997726</v>
      </c>
      <c r="M1026" s="49">
        <f t="shared" si="2805"/>
        <v>1279.9999999999272</v>
      </c>
    </row>
    <row r="1027" spans="1:13" s="42" customFormat="1" x14ac:dyDescent="0.25">
      <c r="A1027" s="5">
        <v>43682</v>
      </c>
      <c r="B1027" s="37" t="s">
        <v>120</v>
      </c>
      <c r="C1027" s="37">
        <v>2000</v>
      </c>
      <c r="D1027" s="37" t="s">
        <v>17</v>
      </c>
      <c r="E1027" s="74">
        <v>230</v>
      </c>
      <c r="F1027" s="74">
        <v>227.5</v>
      </c>
      <c r="G1027" s="41">
        <v>0</v>
      </c>
      <c r="H1027" s="74">
        <v>0</v>
      </c>
      <c r="I1027" s="49">
        <f t="shared" si="2803"/>
        <v>-5000</v>
      </c>
      <c r="J1027" s="41">
        <v>0</v>
      </c>
      <c r="K1027" s="41">
        <v>0</v>
      </c>
      <c r="L1027" s="49">
        <f t="shared" si="2804"/>
        <v>-2.5</v>
      </c>
      <c r="M1027" s="49">
        <f t="shared" si="2805"/>
        <v>-5000</v>
      </c>
    </row>
    <row r="1028" spans="1:13" s="42" customFormat="1" x14ac:dyDescent="0.25">
      <c r="A1028" s="5">
        <v>43679</v>
      </c>
      <c r="B1028" s="37" t="s">
        <v>19</v>
      </c>
      <c r="C1028" s="37">
        <v>2800</v>
      </c>
      <c r="D1028" s="37" t="s">
        <v>20</v>
      </c>
      <c r="E1028" s="74">
        <v>166</v>
      </c>
      <c r="F1028" s="74">
        <v>165</v>
      </c>
      <c r="G1028" s="41">
        <v>163.5</v>
      </c>
      <c r="H1028" s="74">
        <v>0</v>
      </c>
      <c r="I1028" s="49">
        <f t="shared" ref="I1028:I1030" si="2806">(IF(D1028="SELL",E1028-F1028,IF(D1028="BUY",F1028-E1028)))*C1028</f>
        <v>2800</v>
      </c>
      <c r="J1028" s="41">
        <f>C1028*1.5</f>
        <v>4200</v>
      </c>
      <c r="K1028" s="41">
        <v>0</v>
      </c>
      <c r="L1028" s="49">
        <f t="shared" ref="L1028:L1030" si="2807">(J1028+I1028+K1028)/C1028</f>
        <v>2.5</v>
      </c>
      <c r="M1028" s="49">
        <f t="shared" ref="M1028:M1030" si="2808">L1028*C1028</f>
        <v>7000</v>
      </c>
    </row>
    <row r="1029" spans="1:13" s="42" customFormat="1" x14ac:dyDescent="0.25">
      <c r="A1029" s="5">
        <v>43679</v>
      </c>
      <c r="B1029" s="37" t="s">
        <v>127</v>
      </c>
      <c r="C1029" s="37">
        <v>2500</v>
      </c>
      <c r="D1029" s="37" t="s">
        <v>17</v>
      </c>
      <c r="E1029" s="74">
        <v>200</v>
      </c>
      <c r="F1029" s="74">
        <v>201</v>
      </c>
      <c r="G1029" s="41">
        <v>0</v>
      </c>
      <c r="H1029" s="74">
        <v>0</v>
      </c>
      <c r="I1029" s="49">
        <f t="shared" si="2806"/>
        <v>2500</v>
      </c>
      <c r="J1029" s="41">
        <v>0</v>
      </c>
      <c r="K1029" s="41">
        <v>0</v>
      </c>
      <c r="L1029" s="49">
        <f t="shared" si="2807"/>
        <v>1</v>
      </c>
      <c r="M1029" s="49">
        <f t="shared" si="2808"/>
        <v>2500</v>
      </c>
    </row>
    <row r="1030" spans="1:13" s="42" customFormat="1" x14ac:dyDescent="0.25">
      <c r="A1030" s="5">
        <v>43679</v>
      </c>
      <c r="B1030" s="37" t="s">
        <v>550</v>
      </c>
      <c r="C1030" s="37">
        <v>1600</v>
      </c>
      <c r="D1030" s="37" t="s">
        <v>17</v>
      </c>
      <c r="E1030" s="74">
        <v>281.5</v>
      </c>
      <c r="F1030" s="74">
        <v>278.5</v>
      </c>
      <c r="G1030" s="41">
        <v>0</v>
      </c>
      <c r="H1030" s="74">
        <v>0</v>
      </c>
      <c r="I1030" s="49">
        <f t="shared" si="2806"/>
        <v>-4800</v>
      </c>
      <c r="J1030" s="41">
        <v>0</v>
      </c>
      <c r="K1030" s="41">
        <v>0</v>
      </c>
      <c r="L1030" s="49">
        <f t="shared" si="2807"/>
        <v>-3</v>
      </c>
      <c r="M1030" s="49">
        <f t="shared" si="2808"/>
        <v>-4800</v>
      </c>
    </row>
    <row r="1031" spans="1:13" s="42" customFormat="1" x14ac:dyDescent="0.25">
      <c r="A1031" s="5">
        <v>43678</v>
      </c>
      <c r="B1031" s="37" t="s">
        <v>44</v>
      </c>
      <c r="C1031" s="37">
        <v>3500</v>
      </c>
      <c r="D1031" s="37" t="s">
        <v>20</v>
      </c>
      <c r="E1031" s="74">
        <v>185</v>
      </c>
      <c r="F1031" s="74">
        <v>184.1</v>
      </c>
      <c r="G1031" s="41">
        <v>182.5</v>
      </c>
      <c r="H1031" s="74">
        <v>180</v>
      </c>
      <c r="I1031" s="49">
        <f t="shared" ref="I1031:I1032" si="2809">(IF(D1031="SELL",E1031-F1031,IF(D1031="BUY",F1031-E1031)))*C1031</f>
        <v>3150.00000000002</v>
      </c>
      <c r="J1031" s="41">
        <f>C1031*1.6</f>
        <v>5600</v>
      </c>
      <c r="K1031" s="41">
        <f>C1031*2.5</f>
        <v>8750</v>
      </c>
      <c r="L1031" s="49">
        <f t="shared" ref="L1031:L1032" si="2810">(J1031+I1031+K1031)/C1031</f>
        <v>5.0000000000000062</v>
      </c>
      <c r="M1031" s="49">
        <f t="shared" ref="M1031:M1032" si="2811">L1031*C1031</f>
        <v>17500.000000000022</v>
      </c>
    </row>
    <row r="1032" spans="1:13" s="42" customFormat="1" x14ac:dyDescent="0.25">
      <c r="A1032" s="5">
        <v>43678</v>
      </c>
      <c r="B1032" s="37" t="s">
        <v>304</v>
      </c>
      <c r="C1032" s="37">
        <v>1250</v>
      </c>
      <c r="D1032" s="37" t="s">
        <v>20</v>
      </c>
      <c r="E1032" s="74">
        <v>587</v>
      </c>
      <c r="F1032" s="74">
        <v>585</v>
      </c>
      <c r="G1032" s="41">
        <v>582</v>
      </c>
      <c r="H1032" s="74">
        <v>575</v>
      </c>
      <c r="I1032" s="49">
        <f t="shared" si="2809"/>
        <v>2500</v>
      </c>
      <c r="J1032" s="41">
        <f>C1032*3</f>
        <v>3750</v>
      </c>
      <c r="K1032" s="41">
        <f>C1032*7</f>
        <v>8750</v>
      </c>
      <c r="L1032" s="49">
        <f t="shared" si="2810"/>
        <v>12</v>
      </c>
      <c r="M1032" s="49">
        <f t="shared" si="2811"/>
        <v>15000</v>
      </c>
    </row>
    <row r="1033" spans="1:13" s="42" customFormat="1" x14ac:dyDescent="0.25">
      <c r="A1033" s="5">
        <v>43677</v>
      </c>
      <c r="B1033" s="37" t="s">
        <v>117</v>
      </c>
      <c r="C1033" s="37">
        <v>1300</v>
      </c>
      <c r="D1033" s="37" t="s">
        <v>20</v>
      </c>
      <c r="E1033" s="74">
        <v>365</v>
      </c>
      <c r="F1033" s="74">
        <v>363</v>
      </c>
      <c r="G1033" s="41">
        <v>0</v>
      </c>
      <c r="H1033" s="74">
        <v>0</v>
      </c>
      <c r="I1033" s="49">
        <f t="shared" ref="I1033:I1034" si="2812">(IF(D1033="SELL",E1033-F1033,IF(D1033="BUY",F1033-E1033)))*C1033</f>
        <v>2600</v>
      </c>
      <c r="J1033" s="41">
        <v>0</v>
      </c>
      <c r="K1033" s="41">
        <v>0</v>
      </c>
      <c r="L1033" s="49">
        <f t="shared" ref="L1033:L1034" si="2813">(J1033+I1033+K1033)/C1033</f>
        <v>2</v>
      </c>
      <c r="M1033" s="49">
        <f t="shared" ref="M1033:M1034" si="2814">L1033*C1033</f>
        <v>2600</v>
      </c>
    </row>
    <row r="1034" spans="1:13" s="42" customFormat="1" x14ac:dyDescent="0.25">
      <c r="A1034" s="5">
        <v>43677</v>
      </c>
      <c r="B1034" s="37" t="s">
        <v>28</v>
      </c>
      <c r="C1034" s="37">
        <v>3000</v>
      </c>
      <c r="D1034" s="37" t="s">
        <v>17</v>
      </c>
      <c r="E1034" s="74">
        <v>330</v>
      </c>
      <c r="F1034" s="74">
        <v>331</v>
      </c>
      <c r="G1034" s="41">
        <v>0</v>
      </c>
      <c r="H1034" s="74">
        <v>0</v>
      </c>
      <c r="I1034" s="49">
        <f t="shared" si="2812"/>
        <v>3000</v>
      </c>
      <c r="J1034" s="41">
        <v>0</v>
      </c>
      <c r="K1034" s="41">
        <v>0</v>
      </c>
      <c r="L1034" s="49">
        <f t="shared" si="2813"/>
        <v>1</v>
      </c>
      <c r="M1034" s="49">
        <f t="shared" si="2814"/>
        <v>3000</v>
      </c>
    </row>
    <row r="1035" spans="1:13" s="42" customFormat="1" x14ac:dyDescent="0.25">
      <c r="A1035" s="5">
        <v>43676</v>
      </c>
      <c r="B1035" s="37" t="s">
        <v>117</v>
      </c>
      <c r="C1035" s="37">
        <v>1300</v>
      </c>
      <c r="D1035" s="37" t="s">
        <v>20</v>
      </c>
      <c r="E1035" s="74">
        <v>388</v>
      </c>
      <c r="F1035" s="74">
        <v>386</v>
      </c>
      <c r="G1035" s="41">
        <v>383</v>
      </c>
      <c r="H1035" s="74">
        <v>0</v>
      </c>
      <c r="I1035" s="49">
        <f t="shared" ref="I1035:I1037" si="2815">(IF(D1035="SELL",E1035-F1035,IF(D1035="BUY",F1035-E1035)))*C1035</f>
        <v>2600</v>
      </c>
      <c r="J1035" s="41">
        <f>C1035*3</f>
        <v>3900</v>
      </c>
      <c r="K1035" s="41">
        <v>0</v>
      </c>
      <c r="L1035" s="49">
        <f t="shared" ref="L1035:L1037" si="2816">(J1035+I1035+K1035)/C1035</f>
        <v>5</v>
      </c>
      <c r="M1035" s="49">
        <f t="shared" ref="M1035:M1037" si="2817">L1035*C1035</f>
        <v>6500</v>
      </c>
    </row>
    <row r="1036" spans="1:13" s="42" customFormat="1" x14ac:dyDescent="0.25">
      <c r="A1036" s="5">
        <v>43676</v>
      </c>
      <c r="B1036" s="37" t="s">
        <v>106</v>
      </c>
      <c r="C1036" s="37">
        <v>900</v>
      </c>
      <c r="D1036" s="37" t="s">
        <v>20</v>
      </c>
      <c r="E1036" s="74">
        <v>584</v>
      </c>
      <c r="F1036" s="74">
        <v>581</v>
      </c>
      <c r="G1036" s="41">
        <v>577</v>
      </c>
      <c r="H1036" s="74">
        <v>0</v>
      </c>
      <c r="I1036" s="49">
        <f t="shared" si="2815"/>
        <v>2700</v>
      </c>
      <c r="J1036" s="41">
        <f>C1036*4</f>
        <v>3600</v>
      </c>
      <c r="K1036" s="41">
        <v>0</v>
      </c>
      <c r="L1036" s="49">
        <f t="shared" si="2816"/>
        <v>7</v>
      </c>
      <c r="M1036" s="49">
        <f t="shared" si="2817"/>
        <v>6300</v>
      </c>
    </row>
    <row r="1037" spans="1:13" s="42" customFormat="1" x14ac:dyDescent="0.25">
      <c r="A1037" s="5">
        <v>43676</v>
      </c>
      <c r="B1037" s="37" t="s">
        <v>562</v>
      </c>
      <c r="C1037" s="37">
        <v>2500</v>
      </c>
      <c r="D1037" s="37" t="s">
        <v>17</v>
      </c>
      <c r="E1037" s="74">
        <v>247</v>
      </c>
      <c r="F1037" s="74">
        <v>248</v>
      </c>
      <c r="G1037" s="41">
        <v>0</v>
      </c>
      <c r="H1037" s="74">
        <v>0</v>
      </c>
      <c r="I1037" s="49">
        <f t="shared" si="2815"/>
        <v>2500</v>
      </c>
      <c r="J1037" s="41">
        <v>0</v>
      </c>
      <c r="K1037" s="41">
        <v>0</v>
      </c>
      <c r="L1037" s="49">
        <f t="shared" si="2816"/>
        <v>1</v>
      </c>
      <c r="M1037" s="49">
        <f t="shared" si="2817"/>
        <v>2500</v>
      </c>
    </row>
    <row r="1038" spans="1:13" s="42" customFormat="1" x14ac:dyDescent="0.25">
      <c r="A1038" s="5">
        <v>43675</v>
      </c>
      <c r="B1038" s="37" t="s">
        <v>117</v>
      </c>
      <c r="C1038" s="37">
        <v>1300</v>
      </c>
      <c r="D1038" s="37" t="s">
        <v>20</v>
      </c>
      <c r="E1038" s="74">
        <v>397</v>
      </c>
      <c r="F1038" s="74">
        <v>395</v>
      </c>
      <c r="G1038" s="41">
        <v>392</v>
      </c>
      <c r="H1038" s="74">
        <v>388</v>
      </c>
      <c r="I1038" s="49">
        <f>(IF(D1038="SELL",E1038-F1038,IF(D1038="BUY",F1038-E1038)))*C1038</f>
        <v>2600</v>
      </c>
      <c r="J1038" s="41">
        <f>C1038*3</f>
        <v>3900</v>
      </c>
      <c r="K1038" s="41">
        <f>C1038*4</f>
        <v>5200</v>
      </c>
      <c r="L1038" s="49">
        <f>(J1038+I1038+K1038)/C1038</f>
        <v>9</v>
      </c>
      <c r="M1038" s="49">
        <f>L1038*C1038</f>
        <v>11700</v>
      </c>
    </row>
    <row r="1039" spans="1:13" s="42" customFormat="1" x14ac:dyDescent="0.25">
      <c r="A1039" s="5">
        <v>43675</v>
      </c>
      <c r="B1039" s="37" t="s">
        <v>139</v>
      </c>
      <c r="C1039" s="37">
        <v>3000</v>
      </c>
      <c r="D1039" s="37" t="s">
        <v>20</v>
      </c>
      <c r="E1039" s="74">
        <v>141</v>
      </c>
      <c r="F1039" s="74">
        <v>140</v>
      </c>
      <c r="G1039" s="41">
        <v>138.5</v>
      </c>
      <c r="H1039" s="74">
        <v>0</v>
      </c>
      <c r="I1039" s="49">
        <f t="shared" ref="I1039:I1040" si="2818">(IF(D1039="SELL",E1039-F1039,IF(D1039="BUY",F1039-E1039)))*C1039</f>
        <v>3000</v>
      </c>
      <c r="J1039" s="41">
        <f>C1039*1.5</f>
        <v>4500</v>
      </c>
      <c r="K1039" s="41">
        <v>0</v>
      </c>
      <c r="L1039" s="49">
        <f t="shared" ref="L1039:L1040" si="2819">(J1039+I1039+K1039)/C1039</f>
        <v>2.5</v>
      </c>
      <c r="M1039" s="49">
        <f t="shared" ref="M1039:M1040" si="2820">L1039*C1039</f>
        <v>7500</v>
      </c>
    </row>
    <row r="1040" spans="1:13" s="42" customFormat="1" x14ac:dyDescent="0.25">
      <c r="A1040" s="5">
        <v>43675</v>
      </c>
      <c r="B1040" s="37" t="s">
        <v>28</v>
      </c>
      <c r="C1040" s="37">
        <v>3000</v>
      </c>
      <c r="D1040" s="37" t="s">
        <v>20</v>
      </c>
      <c r="E1040" s="74">
        <v>341</v>
      </c>
      <c r="F1040" s="74">
        <v>340</v>
      </c>
      <c r="G1040" s="41">
        <v>338.5</v>
      </c>
      <c r="H1040" s="74">
        <v>0</v>
      </c>
      <c r="I1040" s="49">
        <f t="shared" si="2818"/>
        <v>3000</v>
      </c>
      <c r="J1040" s="41">
        <v>0</v>
      </c>
      <c r="K1040" s="41">
        <v>0</v>
      </c>
      <c r="L1040" s="49">
        <f t="shared" si="2819"/>
        <v>1</v>
      </c>
      <c r="M1040" s="49">
        <f t="shared" si="2820"/>
        <v>3000</v>
      </c>
    </row>
    <row r="1041" spans="1:13" s="42" customFormat="1" x14ac:dyDescent="0.25">
      <c r="A1041" s="5">
        <v>43672</v>
      </c>
      <c r="B1041" s="37" t="s">
        <v>139</v>
      </c>
      <c r="C1041" s="37">
        <v>3000</v>
      </c>
      <c r="D1041" s="37" t="s">
        <v>17</v>
      </c>
      <c r="E1041" s="74">
        <v>146</v>
      </c>
      <c r="F1041" s="74">
        <v>147</v>
      </c>
      <c r="G1041" s="41">
        <v>148.5</v>
      </c>
      <c r="H1041" s="74">
        <v>151</v>
      </c>
      <c r="I1041" s="49">
        <f t="shared" ref="I1041:I1043" si="2821">(IF(D1041="SELL",E1041-F1041,IF(D1041="BUY",F1041-E1041)))*C1041</f>
        <v>3000</v>
      </c>
      <c r="J1041" s="41">
        <f>C1041*1.5</f>
        <v>4500</v>
      </c>
      <c r="K1041" s="41">
        <f>C1041*2.5</f>
        <v>7500</v>
      </c>
      <c r="L1041" s="49">
        <f t="shared" ref="L1041:L1043" si="2822">(J1041+I1041+K1041)/C1041</f>
        <v>5</v>
      </c>
      <c r="M1041" s="49">
        <f t="shared" ref="M1041:M1043" si="2823">L1041*C1041</f>
        <v>15000</v>
      </c>
    </row>
    <row r="1042" spans="1:13" s="42" customFormat="1" x14ac:dyDescent="0.25">
      <c r="A1042" s="5">
        <v>43672</v>
      </c>
      <c r="B1042" s="37" t="s">
        <v>117</v>
      </c>
      <c r="C1042" s="37">
        <v>1300</v>
      </c>
      <c r="D1042" s="37" t="s">
        <v>17</v>
      </c>
      <c r="E1042" s="74">
        <v>400</v>
      </c>
      <c r="F1042" s="74">
        <v>402</v>
      </c>
      <c r="G1042" s="41">
        <v>405</v>
      </c>
      <c r="H1042" s="74">
        <v>0</v>
      </c>
      <c r="I1042" s="49">
        <f t="shared" si="2821"/>
        <v>2600</v>
      </c>
      <c r="J1042" s="41">
        <f>C1042*3</f>
        <v>3900</v>
      </c>
      <c r="K1042" s="41">
        <v>0</v>
      </c>
      <c r="L1042" s="49">
        <f t="shared" si="2822"/>
        <v>5</v>
      </c>
      <c r="M1042" s="49">
        <f t="shared" si="2823"/>
        <v>6500</v>
      </c>
    </row>
    <row r="1043" spans="1:13" s="42" customFormat="1" x14ac:dyDescent="0.25">
      <c r="A1043" s="5">
        <v>43672</v>
      </c>
      <c r="B1043" s="37" t="s">
        <v>28</v>
      </c>
      <c r="C1043" s="37">
        <v>3000</v>
      </c>
      <c r="D1043" s="37" t="s">
        <v>17</v>
      </c>
      <c r="E1043" s="74">
        <v>346</v>
      </c>
      <c r="F1043" s="74">
        <v>347</v>
      </c>
      <c r="G1043" s="41">
        <v>0</v>
      </c>
      <c r="H1043" s="74">
        <v>0</v>
      </c>
      <c r="I1043" s="49">
        <f t="shared" si="2821"/>
        <v>3000</v>
      </c>
      <c r="J1043" s="41">
        <v>0</v>
      </c>
      <c r="K1043" s="41">
        <v>0</v>
      </c>
      <c r="L1043" s="49">
        <f t="shared" si="2822"/>
        <v>1</v>
      </c>
      <c r="M1043" s="49">
        <f t="shared" si="2823"/>
        <v>3000</v>
      </c>
    </row>
    <row r="1044" spans="1:13" s="42" customFormat="1" x14ac:dyDescent="0.25">
      <c r="A1044" s="5">
        <v>43671</v>
      </c>
      <c r="B1044" s="37" t="s">
        <v>75</v>
      </c>
      <c r="C1044" s="37">
        <v>1200</v>
      </c>
      <c r="D1044" s="37" t="s">
        <v>17</v>
      </c>
      <c r="E1044" s="74">
        <v>651</v>
      </c>
      <c r="F1044" s="74">
        <v>653</v>
      </c>
      <c r="G1044" s="41">
        <v>656</v>
      </c>
      <c r="H1044" s="74">
        <v>0</v>
      </c>
      <c r="I1044" s="49">
        <f t="shared" ref="I1044:I1047" si="2824">(IF(D1044="SELL",E1044-F1044,IF(D1044="BUY",F1044-E1044)))*C1044</f>
        <v>2400</v>
      </c>
      <c r="J1044" s="41">
        <f>C1044*3</f>
        <v>3600</v>
      </c>
      <c r="K1044" s="41">
        <v>0</v>
      </c>
      <c r="L1044" s="49">
        <f t="shared" ref="L1044:L1047" si="2825">(J1044+I1044+K1044)/C1044</f>
        <v>5</v>
      </c>
      <c r="M1044" s="49">
        <f t="shared" ref="M1044:M1047" si="2826">L1044*C1044</f>
        <v>6000</v>
      </c>
    </row>
    <row r="1045" spans="1:13" s="42" customFormat="1" x14ac:dyDescent="0.25">
      <c r="A1045" s="5">
        <v>43671</v>
      </c>
      <c r="B1045" s="37" t="s">
        <v>44</v>
      </c>
      <c r="C1045" s="37">
        <v>3500</v>
      </c>
      <c r="D1045" s="37" t="s">
        <v>17</v>
      </c>
      <c r="E1045" s="74">
        <v>199</v>
      </c>
      <c r="F1045" s="74">
        <v>199.9</v>
      </c>
      <c r="G1045" s="41">
        <v>0</v>
      </c>
      <c r="H1045" s="74">
        <v>0</v>
      </c>
      <c r="I1045" s="49">
        <f t="shared" si="2824"/>
        <v>3150.00000000002</v>
      </c>
      <c r="J1045" s="41">
        <v>0</v>
      </c>
      <c r="K1045" s="41">
        <v>0</v>
      </c>
      <c r="L1045" s="49">
        <f t="shared" si="2825"/>
        <v>0.90000000000000568</v>
      </c>
      <c r="M1045" s="49">
        <f t="shared" si="2826"/>
        <v>3150.00000000002</v>
      </c>
    </row>
    <row r="1046" spans="1:13" s="42" customFormat="1" x14ac:dyDescent="0.25">
      <c r="A1046" s="5">
        <v>43671</v>
      </c>
      <c r="B1046" s="37" t="s">
        <v>561</v>
      </c>
      <c r="C1046" s="37">
        <v>3000</v>
      </c>
      <c r="D1046" s="37" t="s">
        <v>20</v>
      </c>
      <c r="E1046" s="74">
        <v>301</v>
      </c>
      <c r="F1046" s="74">
        <v>300</v>
      </c>
      <c r="G1046" s="41">
        <v>0</v>
      </c>
      <c r="H1046" s="74">
        <v>0</v>
      </c>
      <c r="I1046" s="49">
        <f t="shared" si="2824"/>
        <v>3000</v>
      </c>
      <c r="J1046" s="41">
        <v>0</v>
      </c>
      <c r="K1046" s="41">
        <v>0</v>
      </c>
      <c r="L1046" s="49">
        <f t="shared" si="2825"/>
        <v>1</v>
      </c>
      <c r="M1046" s="49">
        <f t="shared" si="2826"/>
        <v>3000</v>
      </c>
    </row>
    <row r="1047" spans="1:13" s="42" customFormat="1" x14ac:dyDescent="0.25">
      <c r="A1047" s="5">
        <v>43671</v>
      </c>
      <c r="B1047" s="37" t="s">
        <v>141</v>
      </c>
      <c r="C1047" s="37">
        <v>1061</v>
      </c>
      <c r="D1047" s="37" t="s">
        <v>20</v>
      </c>
      <c r="E1047" s="74">
        <v>440</v>
      </c>
      <c r="F1047" s="74">
        <v>440</v>
      </c>
      <c r="G1047" s="41">
        <v>0</v>
      </c>
      <c r="H1047" s="74">
        <v>0</v>
      </c>
      <c r="I1047" s="49">
        <f t="shared" si="2824"/>
        <v>0</v>
      </c>
      <c r="J1047" s="41">
        <v>0</v>
      </c>
      <c r="K1047" s="41">
        <v>0</v>
      </c>
      <c r="L1047" s="49">
        <f t="shared" si="2825"/>
        <v>0</v>
      </c>
      <c r="M1047" s="49">
        <f t="shared" si="2826"/>
        <v>0</v>
      </c>
    </row>
    <row r="1048" spans="1:13" s="42" customFormat="1" x14ac:dyDescent="0.25">
      <c r="A1048" s="5">
        <v>43670</v>
      </c>
      <c r="B1048" s="37" t="s">
        <v>531</v>
      </c>
      <c r="C1048" s="37">
        <v>3200</v>
      </c>
      <c r="D1048" s="37" t="s">
        <v>20</v>
      </c>
      <c r="E1048" s="74">
        <v>142</v>
      </c>
      <c r="F1048" s="74">
        <v>141.1</v>
      </c>
      <c r="G1048" s="41">
        <v>139.75</v>
      </c>
      <c r="H1048" s="74">
        <v>137</v>
      </c>
      <c r="I1048" s="49">
        <f t="shared" ref="I1048:I1051" si="2827">(IF(D1048="SELL",E1048-F1048,IF(D1048="BUY",F1048-E1048)))*C1048</f>
        <v>2880.0000000000182</v>
      </c>
      <c r="J1048" s="41">
        <f>C1048*1.35</f>
        <v>4320</v>
      </c>
      <c r="K1048" s="41">
        <f>C1048*2.75</f>
        <v>8800</v>
      </c>
      <c r="L1048" s="49">
        <f t="shared" ref="L1048:L1051" si="2828">(J1048+I1048+K1048)/C1048</f>
        <v>5.0000000000000053</v>
      </c>
      <c r="M1048" s="49">
        <f t="shared" ref="M1048:M1051" si="2829">L1048*C1048</f>
        <v>16000.000000000016</v>
      </c>
    </row>
    <row r="1049" spans="1:13" s="42" customFormat="1" x14ac:dyDescent="0.25">
      <c r="A1049" s="5">
        <v>43670</v>
      </c>
      <c r="B1049" s="37" t="s">
        <v>28</v>
      </c>
      <c r="C1049" s="37">
        <v>3000</v>
      </c>
      <c r="D1049" s="37" t="s">
        <v>20</v>
      </c>
      <c r="E1049" s="74">
        <v>341</v>
      </c>
      <c r="F1049" s="74">
        <v>340</v>
      </c>
      <c r="G1049" s="41">
        <v>338.5</v>
      </c>
      <c r="H1049" s="74">
        <v>0</v>
      </c>
      <c r="I1049" s="49">
        <f t="shared" si="2827"/>
        <v>3000</v>
      </c>
      <c r="J1049" s="41">
        <f>C1049*1.5</f>
        <v>4500</v>
      </c>
      <c r="K1049" s="41">
        <v>0</v>
      </c>
      <c r="L1049" s="49">
        <f t="shared" si="2828"/>
        <v>2.5</v>
      </c>
      <c r="M1049" s="49">
        <f t="shared" si="2829"/>
        <v>7500</v>
      </c>
    </row>
    <row r="1050" spans="1:13" s="42" customFormat="1" x14ac:dyDescent="0.25">
      <c r="A1050" s="5">
        <v>43670</v>
      </c>
      <c r="B1050" s="37" t="s">
        <v>139</v>
      </c>
      <c r="C1050" s="37">
        <v>3000</v>
      </c>
      <c r="D1050" s="37" t="s">
        <v>20</v>
      </c>
      <c r="E1050" s="74">
        <v>153</v>
      </c>
      <c r="F1050" s="74">
        <v>152</v>
      </c>
      <c r="G1050" s="41">
        <v>150.5</v>
      </c>
      <c r="H1050" s="74">
        <v>0</v>
      </c>
      <c r="I1050" s="49">
        <f t="shared" si="2827"/>
        <v>3000</v>
      </c>
      <c r="J1050" s="41">
        <f>C1050*1.5</f>
        <v>4500</v>
      </c>
      <c r="K1050" s="41">
        <v>0</v>
      </c>
      <c r="L1050" s="49">
        <f t="shared" si="2828"/>
        <v>2.5</v>
      </c>
      <c r="M1050" s="49">
        <f t="shared" si="2829"/>
        <v>7500</v>
      </c>
    </row>
    <row r="1051" spans="1:13" s="42" customFormat="1" x14ac:dyDescent="0.25">
      <c r="A1051" s="5">
        <v>43670</v>
      </c>
      <c r="B1051" s="37" t="s">
        <v>341</v>
      </c>
      <c r="C1051" s="37">
        <v>1375</v>
      </c>
      <c r="D1051" s="37" t="s">
        <v>20</v>
      </c>
      <c r="E1051" s="74">
        <v>403</v>
      </c>
      <c r="F1051" s="74">
        <v>408</v>
      </c>
      <c r="G1051" s="41">
        <v>0</v>
      </c>
      <c r="H1051" s="74">
        <v>0</v>
      </c>
      <c r="I1051" s="49">
        <f t="shared" si="2827"/>
        <v>-6875</v>
      </c>
      <c r="J1051" s="41">
        <v>0</v>
      </c>
      <c r="K1051" s="41">
        <v>0</v>
      </c>
      <c r="L1051" s="49">
        <f t="shared" si="2828"/>
        <v>-5</v>
      </c>
      <c r="M1051" s="49">
        <f t="shared" si="2829"/>
        <v>-6875</v>
      </c>
    </row>
    <row r="1052" spans="1:13" s="42" customFormat="1" x14ac:dyDescent="0.25">
      <c r="A1052" s="5">
        <v>43669</v>
      </c>
      <c r="B1052" s="37" t="s">
        <v>28</v>
      </c>
      <c r="C1052" s="37">
        <v>3000</v>
      </c>
      <c r="D1052" s="37" t="s">
        <v>20</v>
      </c>
      <c r="E1052" s="74">
        <v>348</v>
      </c>
      <c r="F1052" s="74">
        <v>347</v>
      </c>
      <c r="G1052" s="41">
        <v>345.5</v>
      </c>
      <c r="H1052" s="74">
        <v>342</v>
      </c>
      <c r="I1052" s="49">
        <f t="shared" ref="I1052:I1053" si="2830">(IF(D1052="SELL",E1052-F1052,IF(D1052="BUY",F1052-E1052)))*C1052</f>
        <v>3000</v>
      </c>
      <c r="J1052" s="41">
        <f>C1052*1.5</f>
        <v>4500</v>
      </c>
      <c r="K1052" s="41">
        <f>C1052*3.5</f>
        <v>10500</v>
      </c>
      <c r="L1052" s="49">
        <f t="shared" ref="L1052:L1053" si="2831">(J1052+I1052+K1052)/C1052</f>
        <v>6</v>
      </c>
      <c r="M1052" s="49">
        <f t="shared" ref="M1052:M1053" si="2832">L1052*C1052</f>
        <v>18000</v>
      </c>
    </row>
    <row r="1053" spans="1:13" s="42" customFormat="1" x14ac:dyDescent="0.25">
      <c r="A1053" s="5">
        <v>43669</v>
      </c>
      <c r="B1053" s="37" t="s">
        <v>506</v>
      </c>
      <c r="C1053" s="37">
        <v>3000</v>
      </c>
      <c r="D1053" s="37" t="s">
        <v>20</v>
      </c>
      <c r="E1053" s="74">
        <v>166</v>
      </c>
      <c r="F1053" s="74">
        <v>165</v>
      </c>
      <c r="G1053" s="41">
        <v>0</v>
      </c>
      <c r="H1053" s="74">
        <v>0</v>
      </c>
      <c r="I1053" s="49">
        <f t="shared" si="2830"/>
        <v>3000</v>
      </c>
      <c r="J1053" s="41">
        <v>0</v>
      </c>
      <c r="K1053" s="41">
        <v>0</v>
      </c>
      <c r="L1053" s="49">
        <f t="shared" si="2831"/>
        <v>1</v>
      </c>
      <c r="M1053" s="49">
        <f t="shared" si="2832"/>
        <v>3000</v>
      </c>
    </row>
    <row r="1054" spans="1:13" s="42" customFormat="1" x14ac:dyDescent="0.25">
      <c r="A1054" s="5">
        <v>43668</v>
      </c>
      <c r="B1054" s="37" t="s">
        <v>136</v>
      </c>
      <c r="C1054" s="37">
        <v>1800</v>
      </c>
      <c r="D1054" s="37" t="s">
        <v>20</v>
      </c>
      <c r="E1054" s="74">
        <v>345</v>
      </c>
      <c r="F1054" s="74">
        <v>343</v>
      </c>
      <c r="G1054" s="41">
        <v>0</v>
      </c>
      <c r="H1054" s="74">
        <v>0</v>
      </c>
      <c r="I1054" s="49">
        <f t="shared" ref="I1054:I1056" si="2833">(IF(D1054="SELL",E1054-F1054,IF(D1054="BUY",F1054-E1054)))*C1054</f>
        <v>3600</v>
      </c>
      <c r="J1054" s="41">
        <v>0</v>
      </c>
      <c r="K1054" s="41">
        <v>0</v>
      </c>
      <c r="L1054" s="49">
        <f t="shared" ref="L1054:L1056" si="2834">(J1054+I1054+K1054)/C1054</f>
        <v>2</v>
      </c>
      <c r="M1054" s="49">
        <f t="shared" ref="M1054:M1056" si="2835">L1054*C1054</f>
        <v>3600</v>
      </c>
    </row>
    <row r="1055" spans="1:13" s="42" customFormat="1" x14ac:dyDescent="0.25">
      <c r="A1055" s="5">
        <v>43668</v>
      </c>
      <c r="B1055" s="37" t="s">
        <v>539</v>
      </c>
      <c r="C1055" s="37">
        <v>1100</v>
      </c>
      <c r="D1055" s="37" t="s">
        <v>20</v>
      </c>
      <c r="E1055" s="74">
        <v>382</v>
      </c>
      <c r="F1055" s="74">
        <v>380</v>
      </c>
      <c r="G1055" s="41">
        <v>0</v>
      </c>
      <c r="H1055" s="74">
        <v>0</v>
      </c>
      <c r="I1055" s="49">
        <f t="shared" si="2833"/>
        <v>2200</v>
      </c>
      <c r="J1055" s="41">
        <v>0</v>
      </c>
      <c r="K1055" s="41">
        <v>0</v>
      </c>
      <c r="L1055" s="49">
        <f t="shared" si="2834"/>
        <v>2</v>
      </c>
      <c r="M1055" s="49">
        <f t="shared" si="2835"/>
        <v>2200</v>
      </c>
    </row>
    <row r="1056" spans="1:13" s="42" customFormat="1" x14ac:dyDescent="0.25">
      <c r="A1056" s="5">
        <v>43668</v>
      </c>
      <c r="B1056" s="37" t="s">
        <v>120</v>
      </c>
      <c r="C1056" s="37">
        <v>2000</v>
      </c>
      <c r="D1056" s="37" t="s">
        <v>20</v>
      </c>
      <c r="E1056" s="74">
        <v>262</v>
      </c>
      <c r="F1056" s="74">
        <v>264</v>
      </c>
      <c r="G1056" s="41">
        <v>0</v>
      </c>
      <c r="H1056" s="74">
        <v>0</v>
      </c>
      <c r="I1056" s="49">
        <f t="shared" si="2833"/>
        <v>-4000</v>
      </c>
      <c r="J1056" s="41">
        <v>0</v>
      </c>
      <c r="K1056" s="41">
        <v>0</v>
      </c>
      <c r="L1056" s="49">
        <f t="shared" si="2834"/>
        <v>-2</v>
      </c>
      <c r="M1056" s="49">
        <f t="shared" si="2835"/>
        <v>-4000</v>
      </c>
    </row>
    <row r="1057" spans="1:13" s="42" customFormat="1" x14ac:dyDescent="0.25">
      <c r="A1057" s="5">
        <v>43665</v>
      </c>
      <c r="B1057" s="37" t="s">
        <v>81</v>
      </c>
      <c r="C1057" s="37">
        <v>800</v>
      </c>
      <c r="D1057" s="37" t="s">
        <v>20</v>
      </c>
      <c r="E1057" s="74">
        <v>635</v>
      </c>
      <c r="F1057" s="74">
        <v>632</v>
      </c>
      <c r="G1057" s="41">
        <v>0</v>
      </c>
      <c r="H1057" s="74">
        <v>0</v>
      </c>
      <c r="I1057" s="49">
        <f t="shared" ref="I1057:I1059" si="2836">(IF(D1057="SELL",E1057-F1057,IF(D1057="BUY",F1057-E1057)))*C1057</f>
        <v>2400</v>
      </c>
      <c r="J1057" s="41">
        <v>0</v>
      </c>
      <c r="K1057" s="41">
        <v>0</v>
      </c>
      <c r="L1057" s="49">
        <f t="shared" ref="L1057:L1059" si="2837">(J1057+I1057+K1057)/C1057</f>
        <v>3</v>
      </c>
      <c r="M1057" s="49">
        <f t="shared" ref="M1057:M1059" si="2838">L1057*C1057</f>
        <v>2400</v>
      </c>
    </row>
    <row r="1058" spans="1:13" s="42" customFormat="1" x14ac:dyDescent="0.25">
      <c r="A1058" s="5">
        <v>43665</v>
      </c>
      <c r="B1058" s="37" t="s">
        <v>335</v>
      </c>
      <c r="C1058" s="37">
        <v>1800</v>
      </c>
      <c r="D1058" s="37" t="s">
        <v>20</v>
      </c>
      <c r="E1058" s="74">
        <v>524</v>
      </c>
      <c r="F1058" s="74">
        <v>524</v>
      </c>
      <c r="G1058" s="41">
        <v>0</v>
      </c>
      <c r="H1058" s="74">
        <v>0</v>
      </c>
      <c r="I1058" s="49">
        <f t="shared" si="2836"/>
        <v>0</v>
      </c>
      <c r="J1058" s="41">
        <v>0</v>
      </c>
      <c r="K1058" s="41">
        <v>0</v>
      </c>
      <c r="L1058" s="49">
        <f t="shared" si="2837"/>
        <v>0</v>
      </c>
      <c r="M1058" s="49">
        <f t="shared" si="2838"/>
        <v>0</v>
      </c>
    </row>
    <row r="1059" spans="1:13" s="42" customFormat="1" x14ac:dyDescent="0.25">
      <c r="A1059" s="5">
        <v>43665</v>
      </c>
      <c r="B1059" s="37" t="s">
        <v>138</v>
      </c>
      <c r="C1059" s="37">
        <v>2700</v>
      </c>
      <c r="D1059" s="37" t="s">
        <v>20</v>
      </c>
      <c r="E1059" s="74">
        <v>246</v>
      </c>
      <c r="F1059" s="74">
        <v>248</v>
      </c>
      <c r="G1059" s="41">
        <v>0</v>
      </c>
      <c r="H1059" s="74">
        <v>0</v>
      </c>
      <c r="I1059" s="49">
        <f t="shared" si="2836"/>
        <v>-5400</v>
      </c>
      <c r="J1059" s="41">
        <v>0</v>
      </c>
      <c r="K1059" s="41">
        <v>0</v>
      </c>
      <c r="L1059" s="49">
        <f t="shared" si="2837"/>
        <v>-2</v>
      </c>
      <c r="M1059" s="49">
        <f t="shared" si="2838"/>
        <v>-5400</v>
      </c>
    </row>
    <row r="1060" spans="1:13" s="42" customFormat="1" x14ac:dyDescent="0.25">
      <c r="A1060" s="5">
        <v>43664</v>
      </c>
      <c r="B1060" s="37" t="s">
        <v>80</v>
      </c>
      <c r="C1060" s="37">
        <v>750</v>
      </c>
      <c r="D1060" s="37" t="s">
        <v>20</v>
      </c>
      <c r="E1060" s="74">
        <v>1080</v>
      </c>
      <c r="F1060" s="74">
        <v>1076</v>
      </c>
      <c r="G1060" s="41">
        <v>1070</v>
      </c>
      <c r="H1060" s="74">
        <v>1060</v>
      </c>
      <c r="I1060" s="49">
        <f t="shared" ref="I1060:I1063" si="2839">(IF(D1060="SELL",E1060-F1060,IF(D1060="BUY",F1060-E1060)))*C1060</f>
        <v>3000</v>
      </c>
      <c r="J1060" s="41">
        <f>C1060*6</f>
        <v>4500</v>
      </c>
      <c r="K1060" s="41">
        <f>C1060*10</f>
        <v>7500</v>
      </c>
      <c r="L1060" s="49">
        <f t="shared" ref="L1060:L1063" si="2840">(J1060+I1060+K1060)/C1060</f>
        <v>20</v>
      </c>
      <c r="M1060" s="49">
        <f t="shared" ref="M1060:M1063" si="2841">L1060*C1060</f>
        <v>15000</v>
      </c>
    </row>
    <row r="1061" spans="1:13" s="42" customFormat="1" x14ac:dyDescent="0.25">
      <c r="A1061" s="5">
        <v>43664</v>
      </c>
      <c r="B1061" s="37" t="s">
        <v>560</v>
      </c>
      <c r="C1061" s="37">
        <v>1800</v>
      </c>
      <c r="D1061" s="37" t="s">
        <v>20</v>
      </c>
      <c r="E1061" s="74">
        <v>352.5</v>
      </c>
      <c r="F1061" s="74">
        <v>351</v>
      </c>
      <c r="G1061" s="41">
        <v>0</v>
      </c>
      <c r="H1061" s="74">
        <v>0</v>
      </c>
      <c r="I1061" s="49">
        <f t="shared" si="2839"/>
        <v>2700</v>
      </c>
      <c r="J1061" s="41">
        <v>0</v>
      </c>
      <c r="K1061" s="41">
        <v>0</v>
      </c>
      <c r="L1061" s="49">
        <f t="shared" si="2840"/>
        <v>1.5</v>
      </c>
      <c r="M1061" s="49">
        <f t="shared" si="2841"/>
        <v>2700</v>
      </c>
    </row>
    <row r="1062" spans="1:13" s="42" customFormat="1" x14ac:dyDescent="0.25">
      <c r="A1062" s="5">
        <v>43664</v>
      </c>
      <c r="B1062" s="37" t="s">
        <v>68</v>
      </c>
      <c r="C1062" s="37">
        <v>3500</v>
      </c>
      <c r="D1062" s="37" t="s">
        <v>17</v>
      </c>
      <c r="E1062" s="74">
        <v>148.69999999999999</v>
      </c>
      <c r="F1062" s="74">
        <v>147.80000000000001</v>
      </c>
      <c r="G1062" s="41">
        <v>0</v>
      </c>
      <c r="H1062" s="74">
        <v>0</v>
      </c>
      <c r="I1062" s="49">
        <f t="shared" si="2839"/>
        <v>-3149.9999999999204</v>
      </c>
      <c r="J1062" s="41">
        <v>0</v>
      </c>
      <c r="K1062" s="41">
        <v>0</v>
      </c>
      <c r="L1062" s="49">
        <f t="shared" si="2840"/>
        <v>-0.89999999999997726</v>
      </c>
      <c r="M1062" s="49">
        <f t="shared" si="2841"/>
        <v>-3149.9999999999204</v>
      </c>
    </row>
    <row r="1063" spans="1:13" s="42" customFormat="1" x14ac:dyDescent="0.25">
      <c r="A1063" s="5">
        <v>43664</v>
      </c>
      <c r="B1063" s="37" t="s">
        <v>44</v>
      </c>
      <c r="C1063" s="37">
        <v>3500</v>
      </c>
      <c r="D1063" s="37" t="s">
        <v>20</v>
      </c>
      <c r="E1063" s="74">
        <v>200</v>
      </c>
      <c r="F1063" s="74">
        <v>201.5</v>
      </c>
      <c r="G1063" s="41">
        <v>0</v>
      </c>
      <c r="H1063" s="74">
        <v>0</v>
      </c>
      <c r="I1063" s="49">
        <f t="shared" si="2839"/>
        <v>-5250</v>
      </c>
      <c r="J1063" s="41">
        <v>0</v>
      </c>
      <c r="K1063" s="41">
        <v>0</v>
      </c>
      <c r="L1063" s="49">
        <f t="shared" si="2840"/>
        <v>-1.5</v>
      </c>
      <c r="M1063" s="49">
        <f t="shared" si="2841"/>
        <v>-5250</v>
      </c>
    </row>
    <row r="1064" spans="1:13" s="42" customFormat="1" x14ac:dyDescent="0.25">
      <c r="A1064" s="5">
        <v>43663</v>
      </c>
      <c r="B1064" s="37" t="s">
        <v>207</v>
      </c>
      <c r="C1064" s="37">
        <v>1200</v>
      </c>
      <c r="D1064" s="37" t="s">
        <v>17</v>
      </c>
      <c r="E1064" s="74">
        <v>365</v>
      </c>
      <c r="F1064" s="74">
        <v>367</v>
      </c>
      <c r="G1064" s="41">
        <v>370</v>
      </c>
      <c r="H1064" s="74">
        <v>0</v>
      </c>
      <c r="I1064" s="49">
        <f t="shared" ref="I1064:I1066" si="2842">(IF(D1064="SELL",E1064-F1064,IF(D1064="BUY",F1064-E1064)))*C1064</f>
        <v>2400</v>
      </c>
      <c r="J1064" s="41">
        <f>C1064*3</f>
        <v>3600</v>
      </c>
      <c r="K1064" s="41">
        <v>0</v>
      </c>
      <c r="L1064" s="49">
        <f t="shared" ref="L1064:L1066" si="2843">(J1064+I1064+K1064)/C1064</f>
        <v>5</v>
      </c>
      <c r="M1064" s="49">
        <f t="shared" ref="M1064:M1066" si="2844">L1064*C1064</f>
        <v>6000</v>
      </c>
    </row>
    <row r="1065" spans="1:13" s="42" customFormat="1" x14ac:dyDescent="0.25">
      <c r="A1065" s="5">
        <v>43663</v>
      </c>
      <c r="B1065" s="37" t="s">
        <v>535</v>
      </c>
      <c r="C1065" s="37">
        <v>1200</v>
      </c>
      <c r="D1065" s="37" t="s">
        <v>17</v>
      </c>
      <c r="E1065" s="74">
        <v>591</v>
      </c>
      <c r="F1065" s="74">
        <v>593</v>
      </c>
      <c r="G1065" s="41">
        <v>596</v>
      </c>
      <c r="H1065" s="74">
        <v>0</v>
      </c>
      <c r="I1065" s="49">
        <f t="shared" si="2842"/>
        <v>2400</v>
      </c>
      <c r="J1065" s="41">
        <f>C1065*3</f>
        <v>3600</v>
      </c>
      <c r="K1065" s="41">
        <v>0</v>
      </c>
      <c r="L1065" s="49">
        <f t="shared" si="2843"/>
        <v>5</v>
      </c>
      <c r="M1065" s="49">
        <f t="shared" si="2844"/>
        <v>6000</v>
      </c>
    </row>
    <row r="1066" spans="1:13" s="42" customFormat="1" x14ac:dyDescent="0.25">
      <c r="A1066" s="5">
        <v>43663</v>
      </c>
      <c r="B1066" s="37" t="s">
        <v>157</v>
      </c>
      <c r="C1066" s="37">
        <v>1000</v>
      </c>
      <c r="D1066" s="37" t="s">
        <v>17</v>
      </c>
      <c r="E1066" s="74">
        <v>585</v>
      </c>
      <c r="F1066" s="74">
        <v>587.5</v>
      </c>
      <c r="G1066" s="41">
        <v>0</v>
      </c>
      <c r="H1066" s="74">
        <v>0</v>
      </c>
      <c r="I1066" s="49">
        <f t="shared" si="2842"/>
        <v>2500</v>
      </c>
      <c r="J1066" s="41">
        <v>0</v>
      </c>
      <c r="K1066" s="41">
        <v>0</v>
      </c>
      <c r="L1066" s="49">
        <f t="shared" si="2843"/>
        <v>2.5</v>
      </c>
      <c r="M1066" s="49">
        <f t="shared" si="2844"/>
        <v>2500</v>
      </c>
    </row>
    <row r="1067" spans="1:13" s="42" customFormat="1" x14ac:dyDescent="0.25">
      <c r="A1067" s="5">
        <v>43662</v>
      </c>
      <c r="B1067" s="37" t="s">
        <v>535</v>
      </c>
      <c r="C1067" s="37">
        <v>1200</v>
      </c>
      <c r="D1067" s="37" t="s">
        <v>20</v>
      </c>
      <c r="E1067" s="74">
        <v>599</v>
      </c>
      <c r="F1067" s="74">
        <v>596.5</v>
      </c>
      <c r="G1067" s="41">
        <v>593</v>
      </c>
      <c r="H1067" s="74">
        <v>589</v>
      </c>
      <c r="I1067" s="49">
        <f t="shared" ref="I1067:I1069" si="2845">(IF(D1067="SELL",E1067-F1067,IF(D1067="BUY",F1067-E1067)))*C1067</f>
        <v>3000</v>
      </c>
      <c r="J1067" s="41">
        <f>C1067*3.5</f>
        <v>4200</v>
      </c>
      <c r="K1067" s="41">
        <f>C1067*4</f>
        <v>4800</v>
      </c>
      <c r="L1067" s="49">
        <f t="shared" ref="L1067:L1069" si="2846">(J1067+I1067+K1067)/C1067</f>
        <v>10</v>
      </c>
      <c r="M1067" s="49">
        <f t="shared" ref="M1067:M1069" si="2847">L1067*C1067</f>
        <v>12000</v>
      </c>
    </row>
    <row r="1068" spans="1:13" s="42" customFormat="1" x14ac:dyDescent="0.25">
      <c r="A1068" s="5">
        <v>43662</v>
      </c>
      <c r="B1068" s="37" t="s">
        <v>19</v>
      </c>
      <c r="C1068" s="37">
        <v>2800</v>
      </c>
      <c r="D1068" s="37" t="s">
        <v>17</v>
      </c>
      <c r="E1068" s="74">
        <v>187</v>
      </c>
      <c r="F1068" s="74">
        <v>188</v>
      </c>
      <c r="G1068" s="41">
        <v>189.5</v>
      </c>
      <c r="H1068" s="74">
        <v>0</v>
      </c>
      <c r="I1068" s="49">
        <f t="shared" si="2845"/>
        <v>2800</v>
      </c>
      <c r="J1068" s="41">
        <f>C1068*1.5</f>
        <v>4200</v>
      </c>
      <c r="K1068" s="41">
        <v>0</v>
      </c>
      <c r="L1068" s="49">
        <f t="shared" si="2846"/>
        <v>2.5</v>
      </c>
      <c r="M1068" s="49">
        <f t="shared" si="2847"/>
        <v>7000</v>
      </c>
    </row>
    <row r="1069" spans="1:13" s="42" customFormat="1" x14ac:dyDescent="0.25">
      <c r="A1069" s="5">
        <v>43662</v>
      </c>
      <c r="B1069" s="37" t="s">
        <v>341</v>
      </c>
      <c r="C1069" s="37">
        <v>1375</v>
      </c>
      <c r="D1069" s="37" t="s">
        <v>17</v>
      </c>
      <c r="E1069" s="74">
        <v>428</v>
      </c>
      <c r="F1069" s="74">
        <v>430</v>
      </c>
      <c r="G1069" s="41">
        <v>0</v>
      </c>
      <c r="H1069" s="74">
        <v>0</v>
      </c>
      <c r="I1069" s="49">
        <f t="shared" si="2845"/>
        <v>2750</v>
      </c>
      <c r="J1069" s="41">
        <v>0</v>
      </c>
      <c r="K1069" s="41">
        <v>0</v>
      </c>
      <c r="L1069" s="49">
        <f t="shared" si="2846"/>
        <v>2</v>
      </c>
      <c r="M1069" s="49">
        <f t="shared" si="2847"/>
        <v>2750</v>
      </c>
    </row>
    <row r="1070" spans="1:13" s="42" customFormat="1" x14ac:dyDescent="0.25">
      <c r="A1070" s="5">
        <v>43661</v>
      </c>
      <c r="B1070" s="37" t="s">
        <v>535</v>
      </c>
      <c r="C1070" s="37">
        <v>1200</v>
      </c>
      <c r="D1070" s="37" t="s">
        <v>20</v>
      </c>
      <c r="E1070" s="74">
        <v>620</v>
      </c>
      <c r="F1070" s="74">
        <v>618</v>
      </c>
      <c r="G1070" s="41">
        <v>615</v>
      </c>
      <c r="H1070" s="74">
        <v>610</v>
      </c>
      <c r="I1070" s="49">
        <f t="shared" ref="I1070:I1073" si="2848">(IF(D1070="SELL",E1070-F1070,IF(D1070="BUY",F1070-E1070)))*C1070</f>
        <v>2400</v>
      </c>
      <c r="J1070" s="41">
        <f>C1070*3</f>
        <v>3600</v>
      </c>
      <c r="K1070" s="41">
        <f>C1070*5</f>
        <v>6000</v>
      </c>
      <c r="L1070" s="49">
        <f t="shared" ref="L1070:L1073" si="2849">(J1070+I1070+K1070)/C1070</f>
        <v>10</v>
      </c>
      <c r="M1070" s="49">
        <f t="shared" ref="M1070:M1073" si="2850">L1070*C1070</f>
        <v>12000</v>
      </c>
    </row>
    <row r="1071" spans="1:13" s="42" customFormat="1" x14ac:dyDescent="0.25">
      <c r="A1071" s="5">
        <v>43661</v>
      </c>
      <c r="B1071" s="37" t="s">
        <v>541</v>
      </c>
      <c r="C1071" s="37">
        <v>1500</v>
      </c>
      <c r="D1071" s="37" t="s">
        <v>20</v>
      </c>
      <c r="E1071" s="74">
        <v>607</v>
      </c>
      <c r="F1071" s="74">
        <v>605</v>
      </c>
      <c r="G1071" s="41">
        <v>0</v>
      </c>
      <c r="H1071" s="74">
        <v>0</v>
      </c>
      <c r="I1071" s="49">
        <f t="shared" si="2848"/>
        <v>3000</v>
      </c>
      <c r="J1071" s="41">
        <v>0</v>
      </c>
      <c r="K1071" s="41">
        <v>0</v>
      </c>
      <c r="L1071" s="49">
        <f t="shared" si="2849"/>
        <v>2</v>
      </c>
      <c r="M1071" s="49">
        <f t="shared" si="2850"/>
        <v>3000</v>
      </c>
    </row>
    <row r="1072" spans="1:13" s="42" customFormat="1" x14ac:dyDescent="0.25">
      <c r="A1072" s="5">
        <v>43661</v>
      </c>
      <c r="B1072" s="37" t="s">
        <v>506</v>
      </c>
      <c r="C1072" s="37">
        <v>3000</v>
      </c>
      <c r="D1072" s="37" t="s">
        <v>20</v>
      </c>
      <c r="E1072" s="74">
        <v>164</v>
      </c>
      <c r="F1072" s="74">
        <v>163.15</v>
      </c>
      <c r="G1072" s="41">
        <v>0</v>
      </c>
      <c r="H1072" s="74">
        <v>0</v>
      </c>
      <c r="I1072" s="49">
        <f t="shared" si="2848"/>
        <v>2549.9999999999827</v>
      </c>
      <c r="J1072" s="41">
        <v>0</v>
      </c>
      <c r="K1072" s="41">
        <v>0</v>
      </c>
      <c r="L1072" s="49">
        <f t="shared" si="2849"/>
        <v>0.8499999999999942</v>
      </c>
      <c r="M1072" s="49">
        <f t="shared" si="2850"/>
        <v>2549.9999999999827</v>
      </c>
    </row>
    <row r="1073" spans="1:13" s="42" customFormat="1" x14ac:dyDescent="0.25">
      <c r="A1073" s="5">
        <v>43661</v>
      </c>
      <c r="B1073" s="37" t="s">
        <v>560</v>
      </c>
      <c r="C1073" s="37">
        <v>1800</v>
      </c>
      <c r="D1073" s="37" t="s">
        <v>20</v>
      </c>
      <c r="E1073" s="74">
        <v>345</v>
      </c>
      <c r="F1073" s="74">
        <v>349</v>
      </c>
      <c r="G1073" s="41">
        <v>0</v>
      </c>
      <c r="H1073" s="74">
        <v>0</v>
      </c>
      <c r="I1073" s="49">
        <f t="shared" si="2848"/>
        <v>-7200</v>
      </c>
      <c r="J1073" s="41">
        <v>0</v>
      </c>
      <c r="K1073" s="41">
        <v>0</v>
      </c>
      <c r="L1073" s="49">
        <f t="shared" si="2849"/>
        <v>-4</v>
      </c>
      <c r="M1073" s="49">
        <f t="shared" si="2850"/>
        <v>-7200</v>
      </c>
    </row>
    <row r="1074" spans="1:13" s="42" customFormat="1" x14ac:dyDescent="0.25">
      <c r="A1074" s="5">
        <v>43658</v>
      </c>
      <c r="B1074" s="37" t="s">
        <v>559</v>
      </c>
      <c r="C1074" s="37">
        <v>1250</v>
      </c>
      <c r="D1074" s="37" t="s">
        <v>17</v>
      </c>
      <c r="E1074" s="74">
        <v>578</v>
      </c>
      <c r="F1074" s="74">
        <v>581</v>
      </c>
      <c r="G1074" s="41">
        <v>584</v>
      </c>
      <c r="H1074" s="74">
        <v>590</v>
      </c>
      <c r="I1074" s="49">
        <f t="shared" ref="I1074:I1078" si="2851">(IF(D1074="SELL",E1074-F1074,IF(D1074="BUY",F1074-E1074)))*C1074</f>
        <v>3750</v>
      </c>
      <c r="J1074" s="41">
        <f>C1074*4</f>
        <v>5000</v>
      </c>
      <c r="K1074" s="41">
        <f>C1074*5</f>
        <v>6250</v>
      </c>
      <c r="L1074" s="49">
        <f t="shared" ref="L1074:L1078" si="2852">(J1074+I1074+K1074)/C1074</f>
        <v>12</v>
      </c>
      <c r="M1074" s="49">
        <f t="shared" ref="M1074:M1078" si="2853">L1074*C1074</f>
        <v>15000</v>
      </c>
    </row>
    <row r="1075" spans="1:13" s="42" customFormat="1" x14ac:dyDescent="0.25">
      <c r="A1075" s="5">
        <v>43658</v>
      </c>
      <c r="B1075" s="37" t="s">
        <v>172</v>
      </c>
      <c r="C1075" s="37">
        <v>3200</v>
      </c>
      <c r="D1075" s="37" t="s">
        <v>20</v>
      </c>
      <c r="E1075" s="74">
        <v>260.75</v>
      </c>
      <c r="F1075" s="74">
        <v>260</v>
      </c>
      <c r="G1075" s="41">
        <v>0</v>
      </c>
      <c r="H1075" s="74">
        <v>0</v>
      </c>
      <c r="I1075" s="49">
        <f t="shared" si="2851"/>
        <v>2400</v>
      </c>
      <c r="J1075" s="41">
        <v>0</v>
      </c>
      <c r="K1075" s="41">
        <v>0</v>
      </c>
      <c r="L1075" s="49">
        <f t="shared" si="2852"/>
        <v>0.75</v>
      </c>
      <c r="M1075" s="49">
        <f t="shared" si="2853"/>
        <v>2400</v>
      </c>
    </row>
    <row r="1076" spans="1:13" s="42" customFormat="1" x14ac:dyDescent="0.25">
      <c r="A1076" s="5">
        <v>43658</v>
      </c>
      <c r="B1076" s="37" t="s">
        <v>560</v>
      </c>
      <c r="C1076" s="37">
        <v>1800</v>
      </c>
      <c r="D1076" s="37" t="s">
        <v>20</v>
      </c>
      <c r="E1076" s="74">
        <v>350</v>
      </c>
      <c r="F1076" s="74">
        <v>348.5</v>
      </c>
      <c r="G1076" s="41">
        <v>0</v>
      </c>
      <c r="H1076" s="74">
        <v>0</v>
      </c>
      <c r="I1076" s="49">
        <f t="shared" si="2851"/>
        <v>2700</v>
      </c>
      <c r="J1076" s="41">
        <v>0</v>
      </c>
      <c r="K1076" s="41">
        <v>0</v>
      </c>
      <c r="L1076" s="49">
        <f t="shared" si="2852"/>
        <v>1.5</v>
      </c>
      <c r="M1076" s="49">
        <f t="shared" si="2853"/>
        <v>2700</v>
      </c>
    </row>
    <row r="1077" spans="1:13" s="42" customFormat="1" x14ac:dyDescent="0.25">
      <c r="A1077" s="5">
        <v>43658</v>
      </c>
      <c r="B1077" s="37" t="s">
        <v>28</v>
      </c>
      <c r="C1077" s="37">
        <v>3000</v>
      </c>
      <c r="D1077" s="37" t="s">
        <v>20</v>
      </c>
      <c r="E1077" s="74">
        <v>362</v>
      </c>
      <c r="F1077" s="74">
        <v>364</v>
      </c>
      <c r="G1077" s="41">
        <v>0</v>
      </c>
      <c r="H1077" s="74">
        <v>0</v>
      </c>
      <c r="I1077" s="49">
        <f t="shared" si="2851"/>
        <v>-6000</v>
      </c>
      <c r="J1077" s="41">
        <v>0</v>
      </c>
      <c r="K1077" s="41">
        <v>0</v>
      </c>
      <c r="L1077" s="49">
        <f t="shared" si="2852"/>
        <v>-2</v>
      </c>
      <c r="M1077" s="49">
        <f t="shared" si="2853"/>
        <v>-6000</v>
      </c>
    </row>
    <row r="1078" spans="1:13" s="42" customFormat="1" x14ac:dyDescent="0.25">
      <c r="A1078" s="5">
        <v>43658</v>
      </c>
      <c r="B1078" s="37" t="s">
        <v>16</v>
      </c>
      <c r="C1078" s="37">
        <v>500</v>
      </c>
      <c r="D1078" s="37" t="s">
        <v>17</v>
      </c>
      <c r="E1078" s="74">
        <v>1297</v>
      </c>
      <c r="F1078" s="74">
        <v>1290</v>
      </c>
      <c r="G1078" s="41">
        <v>0</v>
      </c>
      <c r="H1078" s="74">
        <v>0</v>
      </c>
      <c r="I1078" s="49">
        <f t="shared" si="2851"/>
        <v>-3500</v>
      </c>
      <c r="J1078" s="41">
        <v>0</v>
      </c>
      <c r="K1078" s="41">
        <v>0</v>
      </c>
      <c r="L1078" s="49">
        <f t="shared" si="2852"/>
        <v>-7</v>
      </c>
      <c r="M1078" s="49">
        <f t="shared" si="2853"/>
        <v>-3500</v>
      </c>
    </row>
    <row r="1079" spans="1:13" s="42" customFormat="1" x14ac:dyDescent="0.25">
      <c r="A1079" s="5">
        <v>43657</v>
      </c>
      <c r="B1079" s="37" t="s">
        <v>77</v>
      </c>
      <c r="C1079" s="37">
        <v>1400</v>
      </c>
      <c r="D1079" s="37" t="s">
        <v>20</v>
      </c>
      <c r="E1079" s="74">
        <v>744</v>
      </c>
      <c r="F1079" s="74">
        <v>742</v>
      </c>
      <c r="G1079" s="41">
        <v>740</v>
      </c>
      <c r="H1079" s="74">
        <v>735</v>
      </c>
      <c r="I1079" s="49">
        <f t="shared" ref="I1079:I1082" si="2854">(IF(D1079="SELL",E1079-F1079,IF(D1079="BUY",F1079-E1079)))*C1079</f>
        <v>2800</v>
      </c>
      <c r="J1079" s="41">
        <f>C1079*2</f>
        <v>2800</v>
      </c>
      <c r="K1079" s="41">
        <f>C1079*5</f>
        <v>7000</v>
      </c>
      <c r="L1079" s="49">
        <f t="shared" ref="L1079:L1082" si="2855">(J1079+I1079+K1079)/C1079</f>
        <v>9</v>
      </c>
      <c r="M1079" s="49">
        <f t="shared" ref="M1079:M1082" si="2856">L1079*C1079</f>
        <v>12600</v>
      </c>
    </row>
    <row r="1080" spans="1:13" s="42" customFormat="1" x14ac:dyDescent="0.25">
      <c r="A1080" s="5">
        <v>43657</v>
      </c>
      <c r="B1080" s="37" t="s">
        <v>117</v>
      </c>
      <c r="C1080" s="37">
        <v>1300</v>
      </c>
      <c r="D1080" s="37" t="s">
        <v>17</v>
      </c>
      <c r="E1080" s="74">
        <v>337.5</v>
      </c>
      <c r="F1080" s="74">
        <v>339.5</v>
      </c>
      <c r="G1080" s="41">
        <v>342</v>
      </c>
      <c r="H1080" s="74">
        <v>346</v>
      </c>
      <c r="I1080" s="49">
        <f t="shared" si="2854"/>
        <v>2600</v>
      </c>
      <c r="J1080" s="41">
        <f>C1080*2.5</f>
        <v>3250</v>
      </c>
      <c r="K1080" s="41">
        <f>C1080*3</f>
        <v>3900</v>
      </c>
      <c r="L1080" s="49">
        <f t="shared" si="2855"/>
        <v>7.5</v>
      </c>
      <c r="M1080" s="49">
        <f t="shared" si="2856"/>
        <v>9750</v>
      </c>
    </row>
    <row r="1081" spans="1:13" s="42" customFormat="1" x14ac:dyDescent="0.25">
      <c r="A1081" s="5">
        <v>43657</v>
      </c>
      <c r="B1081" s="37" t="s">
        <v>135</v>
      </c>
      <c r="C1081" s="37">
        <v>3000</v>
      </c>
      <c r="D1081" s="37" t="s">
        <v>20</v>
      </c>
      <c r="E1081" s="74">
        <v>162</v>
      </c>
      <c r="F1081" s="74">
        <v>161</v>
      </c>
      <c r="G1081" s="41">
        <v>0</v>
      </c>
      <c r="H1081" s="74">
        <v>0</v>
      </c>
      <c r="I1081" s="49">
        <f t="shared" si="2854"/>
        <v>3000</v>
      </c>
      <c r="J1081" s="41">
        <v>0</v>
      </c>
      <c r="K1081" s="41">
        <v>0</v>
      </c>
      <c r="L1081" s="49">
        <f t="shared" si="2855"/>
        <v>1</v>
      </c>
      <c r="M1081" s="49">
        <f t="shared" si="2856"/>
        <v>3000</v>
      </c>
    </row>
    <row r="1082" spans="1:13" s="42" customFormat="1" x14ac:dyDescent="0.25">
      <c r="A1082" s="5">
        <v>43657</v>
      </c>
      <c r="B1082" s="37" t="s">
        <v>44</v>
      </c>
      <c r="C1082" s="37">
        <v>3500</v>
      </c>
      <c r="D1082" s="37" t="s">
        <v>17</v>
      </c>
      <c r="E1082" s="74">
        <v>198.5</v>
      </c>
      <c r="F1082" s="74">
        <v>196</v>
      </c>
      <c r="G1082" s="41">
        <v>0</v>
      </c>
      <c r="H1082" s="74">
        <v>0</v>
      </c>
      <c r="I1082" s="49">
        <f t="shared" si="2854"/>
        <v>-8750</v>
      </c>
      <c r="J1082" s="41">
        <v>0</v>
      </c>
      <c r="K1082" s="41">
        <v>0</v>
      </c>
      <c r="L1082" s="49">
        <f t="shared" si="2855"/>
        <v>-2.5</v>
      </c>
      <c r="M1082" s="49">
        <f t="shared" si="2856"/>
        <v>-8750</v>
      </c>
    </row>
    <row r="1083" spans="1:13" s="42" customFormat="1" x14ac:dyDescent="0.25">
      <c r="A1083" s="5">
        <v>43656</v>
      </c>
      <c r="B1083" s="37" t="s">
        <v>138</v>
      </c>
      <c r="C1083" s="37">
        <v>2700</v>
      </c>
      <c r="D1083" s="37" t="s">
        <v>20</v>
      </c>
      <c r="E1083" s="74">
        <v>255</v>
      </c>
      <c r="F1083" s="74">
        <v>254</v>
      </c>
      <c r="G1083" s="41">
        <v>252</v>
      </c>
      <c r="H1083" s="74">
        <v>0</v>
      </c>
      <c r="I1083" s="49">
        <f t="shared" ref="I1083:I1085" si="2857">(IF(D1083="SELL",E1083-F1083,IF(D1083="BUY",F1083-E1083)))*C1083</f>
        <v>2700</v>
      </c>
      <c r="J1083" s="41">
        <f>C1083*2</f>
        <v>5400</v>
      </c>
      <c r="K1083" s="41">
        <v>0</v>
      </c>
      <c r="L1083" s="49">
        <f t="shared" ref="L1083:L1085" si="2858">(J1083+I1083+K1083)/C1083</f>
        <v>3</v>
      </c>
      <c r="M1083" s="49">
        <f t="shared" ref="M1083:M1085" si="2859">L1083*C1083</f>
        <v>8100</v>
      </c>
    </row>
    <row r="1084" spans="1:13" s="42" customFormat="1" x14ac:dyDescent="0.25">
      <c r="A1084" s="5">
        <v>43656</v>
      </c>
      <c r="B1084" s="37" t="s">
        <v>550</v>
      </c>
      <c r="C1084" s="37">
        <v>1600</v>
      </c>
      <c r="D1084" s="37" t="s">
        <v>20</v>
      </c>
      <c r="E1084" s="74">
        <v>277</v>
      </c>
      <c r="F1084" s="74">
        <v>275</v>
      </c>
      <c r="G1084" s="41">
        <v>0</v>
      </c>
      <c r="H1084" s="74">
        <v>0</v>
      </c>
      <c r="I1084" s="49">
        <f t="shared" si="2857"/>
        <v>3200</v>
      </c>
      <c r="J1084" s="41">
        <v>0</v>
      </c>
      <c r="K1084" s="41">
        <v>0</v>
      </c>
      <c r="L1084" s="49">
        <f t="shared" si="2858"/>
        <v>2</v>
      </c>
      <c r="M1084" s="49">
        <f t="shared" si="2859"/>
        <v>3200</v>
      </c>
    </row>
    <row r="1085" spans="1:13" s="42" customFormat="1" x14ac:dyDescent="0.25">
      <c r="A1085" s="5">
        <v>43656</v>
      </c>
      <c r="B1085" s="37" t="s">
        <v>127</v>
      </c>
      <c r="C1085" s="37">
        <v>2500</v>
      </c>
      <c r="D1085" s="37" t="s">
        <v>17</v>
      </c>
      <c r="E1085" s="74">
        <v>210</v>
      </c>
      <c r="F1085" s="74">
        <v>209</v>
      </c>
      <c r="G1085" s="41">
        <v>0</v>
      </c>
      <c r="H1085" s="74">
        <v>0</v>
      </c>
      <c r="I1085" s="49">
        <f t="shared" si="2857"/>
        <v>-2500</v>
      </c>
      <c r="J1085" s="41">
        <v>0</v>
      </c>
      <c r="K1085" s="41">
        <v>0</v>
      </c>
      <c r="L1085" s="49">
        <f t="shared" si="2858"/>
        <v>-1</v>
      </c>
      <c r="M1085" s="49">
        <f t="shared" si="2859"/>
        <v>-2500</v>
      </c>
    </row>
    <row r="1086" spans="1:13" s="42" customFormat="1" x14ac:dyDescent="0.25">
      <c r="A1086" s="5">
        <v>43655</v>
      </c>
      <c r="B1086" s="37" t="s">
        <v>77</v>
      </c>
      <c r="C1086" s="37">
        <v>1400</v>
      </c>
      <c r="D1086" s="37" t="s">
        <v>20</v>
      </c>
      <c r="E1086" s="74">
        <v>750</v>
      </c>
      <c r="F1086" s="74">
        <v>748</v>
      </c>
      <c r="G1086" s="41">
        <v>745</v>
      </c>
      <c r="H1086" s="74">
        <v>740</v>
      </c>
      <c r="I1086" s="49">
        <f t="shared" ref="I1086:I1088" si="2860">(IF(D1086="SELL",E1086-F1086,IF(D1086="BUY",F1086-E1086)))*C1086</f>
        <v>2800</v>
      </c>
      <c r="J1086" s="41">
        <f>C1086*3</f>
        <v>4200</v>
      </c>
      <c r="K1086" s="41">
        <f>C1086*5</f>
        <v>7000</v>
      </c>
      <c r="L1086" s="49">
        <f t="shared" ref="L1086:L1088" si="2861">(J1086+I1086+K1086)/C1086</f>
        <v>10</v>
      </c>
      <c r="M1086" s="49">
        <f t="shared" ref="M1086:M1088" si="2862">L1086*C1086</f>
        <v>14000</v>
      </c>
    </row>
    <row r="1087" spans="1:13" s="42" customFormat="1" x14ac:dyDescent="0.25">
      <c r="A1087" s="5">
        <v>43655</v>
      </c>
      <c r="B1087" s="37" t="s">
        <v>424</v>
      </c>
      <c r="C1087" s="37">
        <v>750</v>
      </c>
      <c r="D1087" s="37" t="s">
        <v>17</v>
      </c>
      <c r="E1087" s="74">
        <v>1290</v>
      </c>
      <c r="F1087" s="74">
        <v>1293.5</v>
      </c>
      <c r="G1087" s="41">
        <v>1298</v>
      </c>
      <c r="H1087" s="74">
        <v>0</v>
      </c>
      <c r="I1087" s="49">
        <f t="shared" si="2860"/>
        <v>2625</v>
      </c>
      <c r="J1087" s="41">
        <f>C1087*4.5</f>
        <v>3375</v>
      </c>
      <c r="K1087" s="41">
        <v>0</v>
      </c>
      <c r="L1087" s="49">
        <f t="shared" si="2861"/>
        <v>8</v>
      </c>
      <c r="M1087" s="49">
        <f t="shared" si="2862"/>
        <v>6000</v>
      </c>
    </row>
    <row r="1088" spans="1:13" s="42" customFormat="1" x14ac:dyDescent="0.25">
      <c r="A1088" s="5">
        <v>43655</v>
      </c>
      <c r="B1088" s="37" t="s">
        <v>16</v>
      </c>
      <c r="C1088" s="37">
        <v>500</v>
      </c>
      <c r="D1088" s="37" t="s">
        <v>17</v>
      </c>
      <c r="E1088" s="74">
        <v>1275</v>
      </c>
      <c r="F1088" s="74">
        <v>1280</v>
      </c>
      <c r="G1088" s="41">
        <v>0</v>
      </c>
      <c r="H1088" s="74">
        <v>0</v>
      </c>
      <c r="I1088" s="49">
        <f t="shared" si="2860"/>
        <v>2500</v>
      </c>
      <c r="J1088" s="41">
        <v>0</v>
      </c>
      <c r="K1088" s="41">
        <v>0</v>
      </c>
      <c r="L1088" s="49">
        <f t="shared" si="2861"/>
        <v>5</v>
      </c>
      <c r="M1088" s="49">
        <f t="shared" si="2862"/>
        <v>2500</v>
      </c>
    </row>
    <row r="1089" spans="1:13" s="42" customFormat="1" x14ac:dyDescent="0.25">
      <c r="A1089" s="5">
        <v>43654</v>
      </c>
      <c r="B1089" s="37" t="s">
        <v>541</v>
      </c>
      <c r="C1089" s="37">
        <v>1500</v>
      </c>
      <c r="D1089" s="37" t="s">
        <v>20</v>
      </c>
      <c r="E1089" s="74">
        <v>610</v>
      </c>
      <c r="F1089" s="74">
        <v>608</v>
      </c>
      <c r="G1089" s="41">
        <v>605</v>
      </c>
      <c r="H1089" s="74">
        <v>0</v>
      </c>
      <c r="I1089" s="49">
        <f t="shared" ref="I1089:I1093" si="2863">(IF(D1089="SELL",E1089-F1089,IF(D1089="BUY",F1089-E1089)))*C1089</f>
        <v>3000</v>
      </c>
      <c r="J1089" s="41">
        <f>C1089*3</f>
        <v>4500</v>
      </c>
      <c r="K1089" s="41">
        <v>0</v>
      </c>
      <c r="L1089" s="49">
        <f t="shared" ref="L1089:L1093" si="2864">(J1089+I1089+K1089)/C1089</f>
        <v>5</v>
      </c>
      <c r="M1089" s="49">
        <f t="shared" ref="M1089:M1093" si="2865">L1089*C1089</f>
        <v>7500</v>
      </c>
    </row>
    <row r="1090" spans="1:13" s="42" customFormat="1" x14ac:dyDescent="0.25">
      <c r="A1090" s="5">
        <v>43654</v>
      </c>
      <c r="B1090" s="37" t="s">
        <v>145</v>
      </c>
      <c r="C1090" s="37">
        <v>4500</v>
      </c>
      <c r="D1090" s="37" t="s">
        <v>20</v>
      </c>
      <c r="E1090" s="74">
        <v>128.5</v>
      </c>
      <c r="F1090" s="74">
        <v>127.7</v>
      </c>
      <c r="G1090" s="41">
        <v>126.5</v>
      </c>
      <c r="H1090" s="74">
        <v>0</v>
      </c>
      <c r="I1090" s="49">
        <f t="shared" si="2863"/>
        <v>3599.9999999999873</v>
      </c>
      <c r="J1090" s="41">
        <f>C1090*1.2</f>
        <v>5400</v>
      </c>
      <c r="K1090" s="41">
        <v>0</v>
      </c>
      <c r="L1090" s="49">
        <f t="shared" si="2864"/>
        <v>1.9999999999999971</v>
      </c>
      <c r="M1090" s="49">
        <f t="shared" si="2865"/>
        <v>8999.9999999999873</v>
      </c>
    </row>
    <row r="1091" spans="1:13" s="42" customFormat="1" x14ac:dyDescent="0.25">
      <c r="A1091" s="5">
        <v>43654</v>
      </c>
      <c r="B1091" s="37" t="s">
        <v>550</v>
      </c>
      <c r="C1091" s="37">
        <v>1600</v>
      </c>
      <c r="D1091" s="37" t="s">
        <v>20</v>
      </c>
      <c r="E1091" s="74">
        <v>277</v>
      </c>
      <c r="F1091" s="74">
        <v>275.5</v>
      </c>
      <c r="G1091" s="41">
        <v>273</v>
      </c>
      <c r="H1091" s="74">
        <v>0</v>
      </c>
      <c r="I1091" s="49">
        <f>(IF(D1091="SELL",E1091-F1091,IF(D1091="BUY",F1091-E1091)))*C1091</f>
        <v>2400</v>
      </c>
      <c r="J1091" s="41">
        <f>C1091*2.5</f>
        <v>4000</v>
      </c>
      <c r="K1091" s="41">
        <v>0</v>
      </c>
      <c r="L1091" s="49">
        <f>(J1091+I1091+K1091)/C1091</f>
        <v>4</v>
      </c>
      <c r="M1091" s="49">
        <f>L1091*C1091</f>
        <v>6400</v>
      </c>
    </row>
    <row r="1092" spans="1:13" s="42" customFormat="1" x14ac:dyDescent="0.25">
      <c r="A1092" s="5">
        <v>43654</v>
      </c>
      <c r="B1092" s="37" t="s">
        <v>136</v>
      </c>
      <c r="C1092" s="37">
        <v>1800</v>
      </c>
      <c r="D1092" s="37" t="s">
        <v>20</v>
      </c>
      <c r="E1092" s="74">
        <v>362</v>
      </c>
      <c r="F1092" s="74">
        <v>360.5</v>
      </c>
      <c r="G1092" s="41">
        <v>0</v>
      </c>
      <c r="H1092" s="74">
        <v>0</v>
      </c>
      <c r="I1092" s="49">
        <f t="shared" si="2863"/>
        <v>2700</v>
      </c>
      <c r="J1092" s="41">
        <v>0</v>
      </c>
      <c r="K1092" s="41">
        <v>0</v>
      </c>
      <c r="L1092" s="49">
        <f t="shared" si="2864"/>
        <v>1.5</v>
      </c>
      <c r="M1092" s="49">
        <f t="shared" si="2865"/>
        <v>2700</v>
      </c>
    </row>
    <row r="1093" spans="1:13" s="42" customFormat="1" x14ac:dyDescent="0.25">
      <c r="A1093" s="5">
        <v>43654</v>
      </c>
      <c r="B1093" s="37" t="s">
        <v>135</v>
      </c>
      <c r="C1093" s="37">
        <v>3000</v>
      </c>
      <c r="D1093" s="37" t="s">
        <v>17</v>
      </c>
      <c r="E1093" s="74">
        <v>165.5</v>
      </c>
      <c r="F1093" s="74">
        <v>163.5</v>
      </c>
      <c r="G1093" s="41">
        <v>0</v>
      </c>
      <c r="H1093" s="74">
        <v>0</v>
      </c>
      <c r="I1093" s="49">
        <f t="shared" si="2863"/>
        <v>-6000</v>
      </c>
      <c r="J1093" s="41">
        <v>0</v>
      </c>
      <c r="K1093" s="41">
        <v>0</v>
      </c>
      <c r="L1093" s="49">
        <f t="shared" si="2864"/>
        <v>-2</v>
      </c>
      <c r="M1093" s="49">
        <f t="shared" si="2865"/>
        <v>-6000</v>
      </c>
    </row>
    <row r="1094" spans="1:13" s="42" customFormat="1" x14ac:dyDescent="0.25">
      <c r="A1094" s="5">
        <v>43651</v>
      </c>
      <c r="B1094" s="37" t="s">
        <v>19</v>
      </c>
      <c r="C1094" s="37">
        <v>2800</v>
      </c>
      <c r="D1094" s="37" t="s">
        <v>20</v>
      </c>
      <c r="E1094" s="74">
        <v>193</v>
      </c>
      <c r="F1094" s="74">
        <v>192</v>
      </c>
      <c r="G1094" s="41">
        <v>190</v>
      </c>
      <c r="H1094" s="74">
        <v>187</v>
      </c>
      <c r="I1094" s="49">
        <f>(IF(D1094="SELL",E1094-F1094,IF(D1094="BUY",F1094-E1094)))*C1094</f>
        <v>2800</v>
      </c>
      <c r="J1094" s="41">
        <f>C1094*2</f>
        <v>5600</v>
      </c>
      <c r="K1094" s="41">
        <f>C1094*3</f>
        <v>8400</v>
      </c>
      <c r="L1094" s="49">
        <f>(J1094+I1094+K1094)/C1094</f>
        <v>6</v>
      </c>
      <c r="M1094" s="49">
        <f>L1094*C1094</f>
        <v>16800</v>
      </c>
    </row>
    <row r="1095" spans="1:13" s="42" customFormat="1" x14ac:dyDescent="0.25">
      <c r="A1095" s="5">
        <v>43651</v>
      </c>
      <c r="B1095" s="37" t="s">
        <v>115</v>
      </c>
      <c r="C1095" s="37">
        <v>2500</v>
      </c>
      <c r="D1095" s="37" t="s">
        <v>20</v>
      </c>
      <c r="E1095" s="74">
        <v>415</v>
      </c>
      <c r="F1095" s="74">
        <v>414</v>
      </c>
      <c r="G1095" s="41">
        <v>412</v>
      </c>
      <c r="H1095" s="74">
        <v>409</v>
      </c>
      <c r="I1095" s="49">
        <f>(IF(D1095="SELL",E1095-F1095,IF(D1095="BUY",F1095-E1095)))*C1095</f>
        <v>2500</v>
      </c>
      <c r="J1095" s="41">
        <f>C1095*2</f>
        <v>5000</v>
      </c>
      <c r="K1095" s="41">
        <f>C1095*3</f>
        <v>7500</v>
      </c>
      <c r="L1095" s="49">
        <f>(J1095+I1095+K1095)/C1095</f>
        <v>6</v>
      </c>
      <c r="M1095" s="49">
        <f>L1095*C1095</f>
        <v>15000</v>
      </c>
    </row>
    <row r="1096" spans="1:13" s="42" customFormat="1" x14ac:dyDescent="0.25">
      <c r="A1096" s="5">
        <v>43651</v>
      </c>
      <c r="B1096" s="37" t="s">
        <v>136</v>
      </c>
      <c r="C1096" s="37">
        <v>1800</v>
      </c>
      <c r="D1096" s="37" t="s">
        <v>20</v>
      </c>
      <c r="E1096" s="74">
        <v>380</v>
      </c>
      <c r="F1096" s="74">
        <v>378.5</v>
      </c>
      <c r="G1096" s="41">
        <v>376</v>
      </c>
      <c r="H1096" s="74">
        <v>373</v>
      </c>
      <c r="I1096" s="49">
        <f t="shared" ref="I1096:I1098" si="2866">(IF(D1096="SELL",E1096-F1096,IF(D1096="BUY",F1096-E1096)))*C1096</f>
        <v>2700</v>
      </c>
      <c r="J1096" s="41">
        <f>C1096*2.5</f>
        <v>4500</v>
      </c>
      <c r="K1096" s="41">
        <f>C1096*3</f>
        <v>5400</v>
      </c>
      <c r="L1096" s="49">
        <f t="shared" ref="L1096:L1098" si="2867">(J1096+I1096+K1096)/C1096</f>
        <v>7</v>
      </c>
      <c r="M1096" s="49">
        <f t="shared" ref="M1096:M1098" si="2868">L1096*C1096</f>
        <v>12600</v>
      </c>
    </row>
    <row r="1097" spans="1:13" s="42" customFormat="1" x14ac:dyDescent="0.25">
      <c r="A1097" s="5">
        <v>43651</v>
      </c>
      <c r="B1097" s="37" t="s">
        <v>178</v>
      </c>
      <c r="C1097" s="37">
        <v>600</v>
      </c>
      <c r="D1097" s="37" t="s">
        <v>20</v>
      </c>
      <c r="E1097" s="74">
        <v>1628</v>
      </c>
      <c r="F1097" s="74">
        <v>1621</v>
      </c>
      <c r="G1097" s="41">
        <v>1611</v>
      </c>
      <c r="H1097" s="74">
        <v>0</v>
      </c>
      <c r="I1097" s="49">
        <f t="shared" si="2866"/>
        <v>4200</v>
      </c>
      <c r="J1097" s="41">
        <f>C1097*11</f>
        <v>6600</v>
      </c>
      <c r="K1097" s="41">
        <v>0</v>
      </c>
      <c r="L1097" s="49">
        <f t="shared" si="2867"/>
        <v>18</v>
      </c>
      <c r="M1097" s="49">
        <f t="shared" si="2868"/>
        <v>10800</v>
      </c>
    </row>
    <row r="1098" spans="1:13" s="42" customFormat="1" x14ac:dyDescent="0.25">
      <c r="A1098" s="5">
        <v>43651</v>
      </c>
      <c r="B1098" s="37" t="s">
        <v>199</v>
      </c>
      <c r="C1098" s="37">
        <v>375</v>
      </c>
      <c r="D1098" s="37" t="s">
        <v>17</v>
      </c>
      <c r="E1098" s="74">
        <v>1567</v>
      </c>
      <c r="F1098" s="74">
        <v>1557</v>
      </c>
      <c r="G1098" s="41">
        <v>0</v>
      </c>
      <c r="H1098" s="74">
        <v>0</v>
      </c>
      <c r="I1098" s="49">
        <f t="shared" si="2866"/>
        <v>-3750</v>
      </c>
      <c r="J1098" s="41">
        <v>0</v>
      </c>
      <c r="K1098" s="41">
        <v>0</v>
      </c>
      <c r="L1098" s="49">
        <f t="shared" si="2867"/>
        <v>-10</v>
      </c>
      <c r="M1098" s="49">
        <f t="shared" si="2868"/>
        <v>-3750</v>
      </c>
    </row>
    <row r="1099" spans="1:13" s="42" customFormat="1" x14ac:dyDescent="0.25">
      <c r="A1099" s="5">
        <v>43650</v>
      </c>
      <c r="B1099" s="37" t="s">
        <v>541</v>
      </c>
      <c r="C1099" s="37">
        <v>1500</v>
      </c>
      <c r="D1099" s="37" t="s">
        <v>20</v>
      </c>
      <c r="E1099" s="74">
        <v>635</v>
      </c>
      <c r="F1099" s="74">
        <v>633</v>
      </c>
      <c r="G1099" s="41">
        <v>630</v>
      </c>
      <c r="H1099" s="74">
        <v>0</v>
      </c>
      <c r="I1099" s="49">
        <f t="shared" ref="I1099:I1102" si="2869">(IF(D1099="SELL",E1099-F1099,IF(D1099="BUY",F1099-E1099)))*C1099</f>
        <v>3000</v>
      </c>
      <c r="J1099" s="41">
        <f>C1099*3</f>
        <v>4500</v>
      </c>
      <c r="K1099" s="41">
        <v>0</v>
      </c>
      <c r="L1099" s="49">
        <f t="shared" ref="L1099:L1102" si="2870">(J1099+I1099+K1099)/C1099</f>
        <v>5</v>
      </c>
      <c r="M1099" s="49">
        <f t="shared" ref="M1099:M1102" si="2871">L1099*C1099</f>
        <v>7500</v>
      </c>
    </row>
    <row r="1100" spans="1:13" s="42" customFormat="1" x14ac:dyDescent="0.25">
      <c r="A1100" s="5">
        <v>43650</v>
      </c>
      <c r="B1100" s="37" t="s">
        <v>558</v>
      </c>
      <c r="C1100" s="37">
        <v>302</v>
      </c>
      <c r="D1100" s="37" t="s">
        <v>20</v>
      </c>
      <c r="E1100" s="74">
        <v>1978</v>
      </c>
      <c r="F1100" s="74">
        <v>1970</v>
      </c>
      <c r="G1100" s="41">
        <v>1960</v>
      </c>
      <c r="H1100" s="74">
        <v>0</v>
      </c>
      <c r="I1100" s="49">
        <f t="shared" si="2869"/>
        <v>2416</v>
      </c>
      <c r="J1100" s="41">
        <f>C1100*10</f>
        <v>3020</v>
      </c>
      <c r="K1100" s="41">
        <v>0</v>
      </c>
      <c r="L1100" s="49">
        <f t="shared" si="2870"/>
        <v>18</v>
      </c>
      <c r="M1100" s="49">
        <f t="shared" si="2871"/>
        <v>5436</v>
      </c>
    </row>
    <row r="1101" spans="1:13" s="42" customFormat="1" x14ac:dyDescent="0.25">
      <c r="A1101" s="5">
        <v>43650</v>
      </c>
      <c r="B1101" s="37" t="s">
        <v>199</v>
      </c>
      <c r="C1101" s="37">
        <v>375</v>
      </c>
      <c r="D1101" s="37" t="s">
        <v>17</v>
      </c>
      <c r="E1101" s="74">
        <v>1565</v>
      </c>
      <c r="F1101" s="74">
        <v>1566</v>
      </c>
      <c r="G1101" s="41">
        <v>0</v>
      </c>
      <c r="H1101" s="74">
        <v>0</v>
      </c>
      <c r="I1101" s="49">
        <f t="shared" si="2869"/>
        <v>375</v>
      </c>
      <c r="J1101" s="41">
        <v>0</v>
      </c>
      <c r="K1101" s="41">
        <v>0</v>
      </c>
      <c r="L1101" s="49">
        <f t="shared" si="2870"/>
        <v>1</v>
      </c>
      <c r="M1101" s="49">
        <f t="shared" si="2871"/>
        <v>375</v>
      </c>
    </row>
    <row r="1102" spans="1:13" s="42" customFormat="1" x14ac:dyDescent="0.25">
      <c r="A1102" s="5">
        <v>43650</v>
      </c>
      <c r="B1102" s="37" t="s">
        <v>44</v>
      </c>
      <c r="C1102" s="37">
        <v>3500</v>
      </c>
      <c r="D1102" s="37" t="s">
        <v>20</v>
      </c>
      <c r="E1102" s="74">
        <v>208</v>
      </c>
      <c r="F1102" s="74">
        <v>209.75</v>
      </c>
      <c r="G1102" s="41">
        <v>0</v>
      </c>
      <c r="H1102" s="74">
        <v>0</v>
      </c>
      <c r="I1102" s="49">
        <f t="shared" si="2869"/>
        <v>-6125</v>
      </c>
      <c r="J1102" s="41">
        <v>0</v>
      </c>
      <c r="K1102" s="41">
        <v>0</v>
      </c>
      <c r="L1102" s="49">
        <f t="shared" si="2870"/>
        <v>-1.75</v>
      </c>
      <c r="M1102" s="49">
        <f t="shared" si="2871"/>
        <v>-6125</v>
      </c>
    </row>
    <row r="1103" spans="1:13" s="42" customFormat="1" x14ac:dyDescent="0.25">
      <c r="A1103" s="5">
        <v>43649</v>
      </c>
      <c r="B1103" s="37" t="s">
        <v>123</v>
      </c>
      <c r="C1103" s="37">
        <v>2750</v>
      </c>
      <c r="D1103" s="37" t="s">
        <v>20</v>
      </c>
      <c r="E1103" s="74">
        <v>308</v>
      </c>
      <c r="F1103" s="74">
        <v>307</v>
      </c>
      <c r="G1103" s="41">
        <v>305</v>
      </c>
      <c r="H1103" s="74">
        <v>0</v>
      </c>
      <c r="I1103" s="49">
        <f t="shared" ref="I1103:I1106" si="2872">(IF(D1103="SELL",E1103-F1103,IF(D1103="BUY",F1103-E1103)))*C1103</f>
        <v>2750</v>
      </c>
      <c r="J1103" s="41">
        <f>C1103*2</f>
        <v>5500</v>
      </c>
      <c r="K1103" s="41">
        <v>0</v>
      </c>
      <c r="L1103" s="49">
        <f t="shared" ref="L1103:L1106" si="2873">(J1103+I1103+K1103)/C1103</f>
        <v>3</v>
      </c>
      <c r="M1103" s="49">
        <f t="shared" ref="M1103:M1106" si="2874">L1103*C1103</f>
        <v>8250</v>
      </c>
    </row>
    <row r="1104" spans="1:13" s="42" customFormat="1" x14ac:dyDescent="0.25">
      <c r="A1104" s="5">
        <v>43649</v>
      </c>
      <c r="B1104" s="37" t="s">
        <v>77</v>
      </c>
      <c r="C1104" s="37">
        <v>1400</v>
      </c>
      <c r="D1104" s="37" t="s">
        <v>17</v>
      </c>
      <c r="E1104" s="74">
        <v>755.5</v>
      </c>
      <c r="F1104" s="74">
        <v>757.5</v>
      </c>
      <c r="G1104" s="41">
        <v>760.5</v>
      </c>
      <c r="H1104" s="74">
        <v>0</v>
      </c>
      <c r="I1104" s="49">
        <f t="shared" si="2872"/>
        <v>2800</v>
      </c>
      <c r="J1104" s="41">
        <f>C1104*3</f>
        <v>4200</v>
      </c>
      <c r="K1104" s="41">
        <v>0</v>
      </c>
      <c r="L1104" s="49">
        <f t="shared" si="2873"/>
        <v>5</v>
      </c>
      <c r="M1104" s="49">
        <f t="shared" si="2874"/>
        <v>7000</v>
      </c>
    </row>
    <row r="1105" spans="1:13" s="42" customFormat="1" x14ac:dyDescent="0.25">
      <c r="A1105" s="5">
        <v>43649</v>
      </c>
      <c r="B1105" s="37" t="s">
        <v>86</v>
      </c>
      <c r="C1105" s="37">
        <v>500</v>
      </c>
      <c r="D1105" s="37" t="s">
        <v>17</v>
      </c>
      <c r="E1105" s="74">
        <v>1243</v>
      </c>
      <c r="F1105" s="74">
        <v>1248</v>
      </c>
      <c r="G1105" s="41">
        <v>0</v>
      </c>
      <c r="H1105" s="74">
        <v>0</v>
      </c>
      <c r="I1105" s="49">
        <f t="shared" si="2872"/>
        <v>2500</v>
      </c>
      <c r="J1105" s="41">
        <v>0</v>
      </c>
      <c r="K1105" s="41">
        <v>0</v>
      </c>
      <c r="L1105" s="49">
        <f t="shared" si="2873"/>
        <v>5</v>
      </c>
      <c r="M1105" s="49">
        <f t="shared" si="2874"/>
        <v>2500</v>
      </c>
    </row>
    <row r="1106" spans="1:13" s="42" customFormat="1" x14ac:dyDescent="0.25">
      <c r="A1106" s="5">
        <v>43649</v>
      </c>
      <c r="B1106" s="37" t="s">
        <v>106</v>
      </c>
      <c r="C1106" s="37">
        <v>900</v>
      </c>
      <c r="D1106" s="37" t="s">
        <v>20</v>
      </c>
      <c r="E1106" s="74">
        <v>653</v>
      </c>
      <c r="F1106" s="74">
        <v>650.4</v>
      </c>
      <c r="G1106" s="41">
        <v>0</v>
      </c>
      <c r="H1106" s="74">
        <v>0</v>
      </c>
      <c r="I1106" s="49">
        <f t="shared" si="2872"/>
        <v>2340.0000000000205</v>
      </c>
      <c r="J1106" s="41">
        <v>0</v>
      </c>
      <c r="K1106" s="41">
        <v>0</v>
      </c>
      <c r="L1106" s="49">
        <f t="shared" si="2873"/>
        <v>2.6000000000000227</v>
      </c>
      <c r="M1106" s="49">
        <f t="shared" si="2874"/>
        <v>2340.0000000000205</v>
      </c>
    </row>
    <row r="1107" spans="1:13" s="42" customFormat="1" x14ac:dyDescent="0.25">
      <c r="A1107" s="5">
        <v>43648</v>
      </c>
      <c r="B1107" s="37" t="s">
        <v>101</v>
      </c>
      <c r="C1107" s="37">
        <v>2200</v>
      </c>
      <c r="D1107" s="37" t="s">
        <v>20</v>
      </c>
      <c r="E1107" s="74">
        <v>105</v>
      </c>
      <c r="F1107" s="74">
        <v>103.8</v>
      </c>
      <c r="G1107" s="41">
        <v>102</v>
      </c>
      <c r="H1107" s="74">
        <v>0</v>
      </c>
      <c r="I1107" s="49">
        <f t="shared" ref="I1107:I1111" si="2875">(IF(D1107="SELL",E1107-F1107,IF(D1107="BUY",F1107-E1107)))*C1107</f>
        <v>2640.0000000000064</v>
      </c>
      <c r="J1107" s="41">
        <f>C1107*1.8</f>
        <v>3960</v>
      </c>
      <c r="K1107" s="41">
        <v>0</v>
      </c>
      <c r="L1107" s="49">
        <f t="shared" ref="L1107:L1111" si="2876">(J1107+I1107+K1107)/C1107</f>
        <v>3.0000000000000031</v>
      </c>
      <c r="M1107" s="49">
        <f t="shared" ref="M1107:M1111" si="2877">L1107*C1107</f>
        <v>6600.0000000000073</v>
      </c>
    </row>
    <row r="1108" spans="1:13" s="42" customFormat="1" x14ac:dyDescent="0.25">
      <c r="A1108" s="5">
        <v>43648</v>
      </c>
      <c r="B1108" s="37" t="s">
        <v>207</v>
      </c>
      <c r="C1108" s="37">
        <v>1200</v>
      </c>
      <c r="D1108" s="37" t="s">
        <v>20</v>
      </c>
      <c r="E1108" s="74">
        <v>407</v>
      </c>
      <c r="F1108" s="74">
        <v>410</v>
      </c>
      <c r="G1108" s="41">
        <v>0</v>
      </c>
      <c r="H1108" s="74">
        <v>0</v>
      </c>
      <c r="I1108" s="49">
        <f t="shared" si="2875"/>
        <v>-3600</v>
      </c>
      <c r="J1108" s="41">
        <v>0</v>
      </c>
      <c r="K1108" s="41">
        <v>0</v>
      </c>
      <c r="L1108" s="49">
        <f t="shared" si="2876"/>
        <v>-3</v>
      </c>
      <c r="M1108" s="49">
        <f t="shared" si="2877"/>
        <v>-3600</v>
      </c>
    </row>
    <row r="1109" spans="1:13" s="42" customFormat="1" x14ac:dyDescent="0.25">
      <c r="A1109" s="5">
        <v>43648</v>
      </c>
      <c r="B1109" s="37" t="s">
        <v>77</v>
      </c>
      <c r="C1109" s="37">
        <v>1400</v>
      </c>
      <c r="D1109" s="37" t="s">
        <v>17</v>
      </c>
      <c r="E1109" s="74">
        <v>747</v>
      </c>
      <c r="F1109" s="74">
        <v>744</v>
      </c>
      <c r="G1109" s="41">
        <v>0</v>
      </c>
      <c r="H1109" s="74">
        <v>0</v>
      </c>
      <c r="I1109" s="49">
        <f t="shared" si="2875"/>
        <v>-4200</v>
      </c>
      <c r="J1109" s="41">
        <v>0</v>
      </c>
      <c r="K1109" s="41">
        <v>0</v>
      </c>
      <c r="L1109" s="49">
        <f t="shared" si="2876"/>
        <v>-3</v>
      </c>
      <c r="M1109" s="49">
        <f t="shared" si="2877"/>
        <v>-4200</v>
      </c>
    </row>
    <row r="1110" spans="1:13" s="42" customFormat="1" x14ac:dyDescent="0.25">
      <c r="A1110" s="5">
        <v>43648</v>
      </c>
      <c r="B1110" s="37" t="s">
        <v>557</v>
      </c>
      <c r="C1110" s="37">
        <v>900</v>
      </c>
      <c r="D1110" s="37" t="s">
        <v>17</v>
      </c>
      <c r="E1110" s="74">
        <v>644</v>
      </c>
      <c r="F1110" s="74">
        <v>647</v>
      </c>
      <c r="G1110" s="41">
        <v>651</v>
      </c>
      <c r="H1110" s="74">
        <v>0</v>
      </c>
      <c r="I1110" s="49">
        <f t="shared" si="2875"/>
        <v>2700</v>
      </c>
      <c r="J1110" s="41">
        <f>C1110*4</f>
        <v>3600</v>
      </c>
      <c r="K1110" s="41">
        <v>0</v>
      </c>
      <c r="L1110" s="49">
        <f t="shared" si="2876"/>
        <v>7</v>
      </c>
      <c r="M1110" s="49">
        <f t="shared" si="2877"/>
        <v>6300</v>
      </c>
    </row>
    <row r="1111" spans="1:13" s="42" customFormat="1" x14ac:dyDescent="0.25">
      <c r="A1111" s="5">
        <v>43648</v>
      </c>
      <c r="B1111" s="37" t="s">
        <v>145</v>
      </c>
      <c r="C1111" s="37">
        <v>4500</v>
      </c>
      <c r="D1111" s="37" t="s">
        <v>20</v>
      </c>
      <c r="E1111" s="74">
        <v>121.8</v>
      </c>
      <c r="F1111" s="74">
        <v>120.8</v>
      </c>
      <c r="G1111" s="41">
        <v>0</v>
      </c>
      <c r="H1111" s="74">
        <v>0</v>
      </c>
      <c r="I1111" s="49">
        <f t="shared" si="2875"/>
        <v>4500</v>
      </c>
      <c r="J1111" s="41">
        <v>0</v>
      </c>
      <c r="K1111" s="41">
        <v>0</v>
      </c>
      <c r="L1111" s="49">
        <f t="shared" si="2876"/>
        <v>1</v>
      </c>
      <c r="M1111" s="49">
        <f t="shared" si="2877"/>
        <v>4500</v>
      </c>
    </row>
    <row r="1112" spans="1:13" s="42" customFormat="1" x14ac:dyDescent="0.25">
      <c r="A1112" s="5">
        <v>43647</v>
      </c>
      <c r="B1112" s="37" t="s">
        <v>87</v>
      </c>
      <c r="C1112" s="37">
        <v>2100</v>
      </c>
      <c r="D1112" s="37" t="s">
        <v>20</v>
      </c>
      <c r="E1112" s="74">
        <v>286.2</v>
      </c>
      <c r="F1112" s="74">
        <v>285</v>
      </c>
      <c r="G1112" s="41">
        <v>283</v>
      </c>
      <c r="H1112" s="74">
        <v>0</v>
      </c>
      <c r="I1112" s="49">
        <f t="shared" ref="I1112:I1115" si="2878">(IF(D1112="SELL",E1112-F1112,IF(D1112="BUY",F1112-E1112)))*C1112</f>
        <v>2519.9999999999764</v>
      </c>
      <c r="J1112" s="41">
        <f>C1112*2</f>
        <v>4200</v>
      </c>
      <c r="K1112" s="41">
        <v>0</v>
      </c>
      <c r="L1112" s="49">
        <f t="shared" ref="L1112:L1115" si="2879">(J1112+I1112+K1112)/C1112</f>
        <v>3.1999999999999886</v>
      </c>
      <c r="M1112" s="49">
        <f t="shared" ref="M1112:M1115" si="2880">L1112*C1112</f>
        <v>6719.9999999999764</v>
      </c>
    </row>
    <row r="1113" spans="1:13" s="42" customFormat="1" x14ac:dyDescent="0.25">
      <c r="A1113" s="5">
        <v>43647</v>
      </c>
      <c r="B1113" s="37" t="s">
        <v>117</v>
      </c>
      <c r="C1113" s="37">
        <v>1300</v>
      </c>
      <c r="D1113" s="37" t="s">
        <v>20</v>
      </c>
      <c r="E1113" s="74">
        <v>334</v>
      </c>
      <c r="F1113" s="74">
        <v>332</v>
      </c>
      <c r="G1113" s="41">
        <v>329</v>
      </c>
      <c r="H1113" s="74">
        <v>0</v>
      </c>
      <c r="I1113" s="49">
        <f t="shared" si="2878"/>
        <v>2600</v>
      </c>
      <c r="J1113" s="41">
        <f>C1113*3</f>
        <v>3900</v>
      </c>
      <c r="K1113" s="41">
        <v>0</v>
      </c>
      <c r="L1113" s="49">
        <f t="shared" si="2879"/>
        <v>5</v>
      </c>
      <c r="M1113" s="49">
        <f t="shared" si="2880"/>
        <v>6500</v>
      </c>
    </row>
    <row r="1114" spans="1:13" s="42" customFormat="1" x14ac:dyDescent="0.25">
      <c r="A1114" s="5">
        <v>43647</v>
      </c>
      <c r="B1114" s="37" t="s">
        <v>556</v>
      </c>
      <c r="C1114" s="37">
        <v>75</v>
      </c>
      <c r="D1114" s="37" t="s">
        <v>17</v>
      </c>
      <c r="E1114" s="74">
        <v>6545</v>
      </c>
      <c r="F1114" s="74">
        <v>6575</v>
      </c>
      <c r="G1114" s="41">
        <v>0</v>
      </c>
      <c r="H1114" s="74">
        <v>0</v>
      </c>
      <c r="I1114" s="49">
        <f t="shared" si="2878"/>
        <v>2250</v>
      </c>
      <c r="J1114" s="41">
        <v>0</v>
      </c>
      <c r="K1114" s="41">
        <v>0</v>
      </c>
      <c r="L1114" s="49">
        <f t="shared" si="2879"/>
        <v>30</v>
      </c>
      <c r="M1114" s="49">
        <f t="shared" si="2880"/>
        <v>2250</v>
      </c>
    </row>
    <row r="1115" spans="1:13" s="42" customFormat="1" x14ac:dyDescent="0.25">
      <c r="A1115" s="5">
        <v>43647</v>
      </c>
      <c r="B1115" s="37" t="s">
        <v>19</v>
      </c>
      <c r="C1115" s="37">
        <v>2600</v>
      </c>
      <c r="D1115" s="37" t="s">
        <v>17</v>
      </c>
      <c r="E1115" s="74">
        <v>190</v>
      </c>
      <c r="F1115" s="74">
        <v>187.5</v>
      </c>
      <c r="G1115" s="41">
        <v>0</v>
      </c>
      <c r="H1115" s="74">
        <v>0</v>
      </c>
      <c r="I1115" s="49">
        <f t="shared" si="2878"/>
        <v>-6500</v>
      </c>
      <c r="J1115" s="41">
        <v>0</v>
      </c>
      <c r="K1115" s="41">
        <v>0</v>
      </c>
      <c r="L1115" s="49">
        <f t="shared" si="2879"/>
        <v>-2.5</v>
      </c>
      <c r="M1115" s="49">
        <f t="shared" si="2880"/>
        <v>-6500</v>
      </c>
    </row>
    <row r="1116" spans="1:13" s="42" customFormat="1" x14ac:dyDescent="0.25">
      <c r="A1116" s="5">
        <v>43644</v>
      </c>
      <c r="B1116" s="37" t="s">
        <v>116</v>
      </c>
      <c r="C1116" s="37">
        <v>1200</v>
      </c>
      <c r="D1116" s="37" t="s">
        <v>17</v>
      </c>
      <c r="E1116" s="74">
        <v>805</v>
      </c>
      <c r="F1116" s="74">
        <v>807</v>
      </c>
      <c r="G1116" s="41">
        <v>810</v>
      </c>
      <c r="H1116" s="74">
        <v>0</v>
      </c>
      <c r="I1116" s="49">
        <f t="shared" ref="I1116:I1119" si="2881">(IF(D1116="SELL",E1116-F1116,IF(D1116="BUY",F1116-E1116)))*C1116</f>
        <v>2400</v>
      </c>
      <c r="J1116" s="41">
        <f>C1116*3</f>
        <v>3600</v>
      </c>
      <c r="K1116" s="41">
        <v>0</v>
      </c>
      <c r="L1116" s="49">
        <f t="shared" ref="L1116:L1119" si="2882">(J1116+I1116+K1116)/C1116</f>
        <v>5</v>
      </c>
      <c r="M1116" s="49">
        <f t="shared" ref="M1116:M1119" si="2883">L1116*C1116</f>
        <v>6000</v>
      </c>
    </row>
    <row r="1117" spans="1:13" s="42" customFormat="1" x14ac:dyDescent="0.25">
      <c r="A1117" s="5">
        <v>43644</v>
      </c>
      <c r="B1117" s="37" t="s">
        <v>555</v>
      </c>
      <c r="C1117" s="37">
        <v>1250</v>
      </c>
      <c r="D1117" s="37" t="s">
        <v>17</v>
      </c>
      <c r="E1117" s="74">
        <v>590</v>
      </c>
      <c r="F1117" s="74">
        <v>592</v>
      </c>
      <c r="G1117" s="41">
        <v>0</v>
      </c>
      <c r="H1117" s="74">
        <v>0</v>
      </c>
      <c r="I1117" s="49">
        <f t="shared" si="2881"/>
        <v>2500</v>
      </c>
      <c r="J1117" s="41">
        <v>0</v>
      </c>
      <c r="K1117" s="41">
        <v>0</v>
      </c>
      <c r="L1117" s="49">
        <f t="shared" si="2882"/>
        <v>2</v>
      </c>
      <c r="M1117" s="49">
        <f t="shared" si="2883"/>
        <v>2500</v>
      </c>
    </row>
    <row r="1118" spans="1:13" s="42" customFormat="1" x14ac:dyDescent="0.25">
      <c r="A1118" s="5">
        <v>43644</v>
      </c>
      <c r="B1118" s="37" t="s">
        <v>550</v>
      </c>
      <c r="C1118" s="37">
        <v>1600</v>
      </c>
      <c r="D1118" s="37" t="s">
        <v>20</v>
      </c>
      <c r="E1118" s="74">
        <v>294</v>
      </c>
      <c r="F1118" s="74">
        <v>292.5</v>
      </c>
      <c r="G1118" s="41">
        <v>0</v>
      </c>
      <c r="H1118" s="74">
        <v>0</v>
      </c>
      <c r="I1118" s="49">
        <f t="shared" si="2881"/>
        <v>2400</v>
      </c>
      <c r="J1118" s="41">
        <v>0</v>
      </c>
      <c r="K1118" s="41">
        <v>0</v>
      </c>
      <c r="L1118" s="49">
        <f t="shared" si="2882"/>
        <v>1.5</v>
      </c>
      <c r="M1118" s="49">
        <f t="shared" si="2883"/>
        <v>2400</v>
      </c>
    </row>
    <row r="1119" spans="1:13" s="42" customFormat="1" x14ac:dyDescent="0.25">
      <c r="A1119" s="5">
        <v>43644</v>
      </c>
      <c r="B1119" s="37" t="s">
        <v>175</v>
      </c>
      <c r="C1119" s="37">
        <v>1000</v>
      </c>
      <c r="D1119" s="37" t="s">
        <v>20</v>
      </c>
      <c r="E1119" s="74">
        <v>650</v>
      </c>
      <c r="F1119" s="74">
        <v>650.79999999999995</v>
      </c>
      <c r="G1119" s="41">
        <v>0</v>
      </c>
      <c r="H1119" s="74">
        <v>0</v>
      </c>
      <c r="I1119" s="49">
        <f t="shared" si="2881"/>
        <v>-799.99999999995453</v>
      </c>
      <c r="J1119" s="41">
        <v>0</v>
      </c>
      <c r="K1119" s="41">
        <v>0</v>
      </c>
      <c r="L1119" s="49">
        <f t="shared" si="2882"/>
        <v>-0.79999999999995453</v>
      </c>
      <c r="M1119" s="49">
        <f t="shared" si="2883"/>
        <v>-799.99999999995453</v>
      </c>
    </row>
    <row r="1120" spans="1:13" s="42" customFormat="1" x14ac:dyDescent="0.25">
      <c r="A1120" s="5">
        <v>43643</v>
      </c>
      <c r="B1120" s="37" t="s">
        <v>116</v>
      </c>
      <c r="C1120" s="37">
        <v>1200</v>
      </c>
      <c r="D1120" s="37" t="s">
        <v>17</v>
      </c>
      <c r="E1120" s="74">
        <v>796</v>
      </c>
      <c r="F1120" s="74">
        <v>798</v>
      </c>
      <c r="G1120" s="41">
        <v>801</v>
      </c>
      <c r="H1120" s="74">
        <v>0</v>
      </c>
      <c r="I1120" s="49">
        <f>(IF(D1120="SELL",E1120-F1120,IF(D1120="BUY",F1120-E1120)))*C1120</f>
        <v>2400</v>
      </c>
      <c r="J1120" s="41">
        <f>C1120*3</f>
        <v>3600</v>
      </c>
      <c r="K1120" s="41">
        <v>0</v>
      </c>
      <c r="L1120" s="49">
        <f>(J1120+I1120+K1120)/C1120</f>
        <v>5</v>
      </c>
      <c r="M1120" s="49">
        <f>L1120*C1120</f>
        <v>6000</v>
      </c>
    </row>
    <row r="1121" spans="1:13" s="42" customFormat="1" x14ac:dyDescent="0.25">
      <c r="A1121" s="5">
        <v>43643</v>
      </c>
      <c r="B1121" s="37" t="s">
        <v>125</v>
      </c>
      <c r="C1121" s="37">
        <v>3200</v>
      </c>
      <c r="D1121" s="37" t="s">
        <v>17</v>
      </c>
      <c r="E1121" s="74">
        <v>243</v>
      </c>
      <c r="F1121" s="74">
        <v>244</v>
      </c>
      <c r="G1121" s="41">
        <v>0</v>
      </c>
      <c r="H1121" s="74">
        <v>0</v>
      </c>
      <c r="I1121" s="49">
        <f t="shared" ref="I1121:I1124" si="2884">(IF(D1121="SELL",E1121-F1121,IF(D1121="BUY",F1121-E1121)))*C1121</f>
        <v>3200</v>
      </c>
      <c r="J1121" s="41">
        <v>0</v>
      </c>
      <c r="K1121" s="41">
        <v>0</v>
      </c>
      <c r="L1121" s="49">
        <f t="shared" ref="L1121:L1124" si="2885">(J1121+I1121+K1121)/C1121</f>
        <v>1</v>
      </c>
      <c r="M1121" s="49">
        <f t="shared" ref="M1121:M1124" si="2886">L1121*C1121</f>
        <v>3200</v>
      </c>
    </row>
    <row r="1122" spans="1:13" s="42" customFormat="1" x14ac:dyDescent="0.25">
      <c r="A1122" s="5">
        <v>43643</v>
      </c>
      <c r="B1122" s="37" t="s">
        <v>450</v>
      </c>
      <c r="C1122" s="37">
        <v>302</v>
      </c>
      <c r="D1122" s="37" t="s">
        <v>17</v>
      </c>
      <c r="E1122" s="74">
        <v>1927</v>
      </c>
      <c r="F1122" s="74">
        <v>1935</v>
      </c>
      <c r="G1122" s="41">
        <v>1945</v>
      </c>
      <c r="H1122" s="74">
        <v>0</v>
      </c>
      <c r="I1122" s="49">
        <f t="shared" si="2884"/>
        <v>2416</v>
      </c>
      <c r="J1122" s="41">
        <f>C1122*10</f>
        <v>3020</v>
      </c>
      <c r="K1122" s="41">
        <v>0</v>
      </c>
      <c r="L1122" s="49">
        <f t="shared" si="2885"/>
        <v>18</v>
      </c>
      <c r="M1122" s="49">
        <f t="shared" si="2886"/>
        <v>5436</v>
      </c>
    </row>
    <row r="1123" spans="1:13" s="42" customFormat="1" x14ac:dyDescent="0.25">
      <c r="A1123" s="5">
        <v>43643</v>
      </c>
      <c r="B1123" s="37" t="s">
        <v>341</v>
      </c>
      <c r="C1123" s="37">
        <v>1375</v>
      </c>
      <c r="D1123" s="37" t="s">
        <v>17</v>
      </c>
      <c r="E1123" s="74">
        <v>442.5</v>
      </c>
      <c r="F1123" s="74">
        <v>439.5</v>
      </c>
      <c r="G1123" s="41">
        <v>0</v>
      </c>
      <c r="H1123" s="74">
        <v>0</v>
      </c>
      <c r="I1123" s="49">
        <f t="shared" si="2884"/>
        <v>-4125</v>
      </c>
      <c r="J1123" s="41">
        <v>0</v>
      </c>
      <c r="K1123" s="41">
        <v>0</v>
      </c>
      <c r="L1123" s="49">
        <f t="shared" si="2885"/>
        <v>-3</v>
      </c>
      <c r="M1123" s="49">
        <f t="shared" si="2886"/>
        <v>-4125</v>
      </c>
    </row>
    <row r="1124" spans="1:13" s="42" customFormat="1" x14ac:dyDescent="0.25">
      <c r="A1124" s="5">
        <v>43643</v>
      </c>
      <c r="B1124" s="37" t="s">
        <v>167</v>
      </c>
      <c r="C1124" s="37">
        <v>900</v>
      </c>
      <c r="D1124" s="37" t="s">
        <v>20</v>
      </c>
      <c r="E1124" s="74">
        <v>388</v>
      </c>
      <c r="F1124" s="74">
        <v>392</v>
      </c>
      <c r="G1124" s="41">
        <v>0</v>
      </c>
      <c r="H1124" s="74">
        <v>0</v>
      </c>
      <c r="I1124" s="49">
        <f t="shared" si="2884"/>
        <v>-3600</v>
      </c>
      <c r="J1124" s="41">
        <v>0</v>
      </c>
      <c r="K1124" s="41">
        <v>0</v>
      </c>
      <c r="L1124" s="49">
        <f t="shared" si="2885"/>
        <v>-4</v>
      </c>
      <c r="M1124" s="49">
        <f t="shared" si="2886"/>
        <v>-3600</v>
      </c>
    </row>
    <row r="1125" spans="1:13" s="42" customFormat="1" x14ac:dyDescent="0.25">
      <c r="A1125" s="5">
        <v>43642</v>
      </c>
      <c r="B1125" s="37" t="s">
        <v>19</v>
      </c>
      <c r="C1125" s="37">
        <v>2600</v>
      </c>
      <c r="D1125" s="37" t="s">
        <v>17</v>
      </c>
      <c r="E1125" s="74">
        <v>177.5</v>
      </c>
      <c r="F1125" s="74">
        <v>178.5</v>
      </c>
      <c r="G1125" s="41">
        <v>180</v>
      </c>
      <c r="H1125" s="74">
        <v>183</v>
      </c>
      <c r="I1125" s="49">
        <f t="shared" ref="I1125:I1128" si="2887">(IF(D1125="SELL",E1125-F1125,IF(D1125="BUY",F1125-E1125)))*C1125</f>
        <v>2600</v>
      </c>
      <c r="J1125" s="41">
        <f>C1125*1.5</f>
        <v>3900</v>
      </c>
      <c r="K1125" s="41">
        <f>C1125*3</f>
        <v>7800</v>
      </c>
      <c r="L1125" s="49">
        <f t="shared" ref="L1125:L1128" si="2888">(J1125+I1125+K1125)/C1125</f>
        <v>5.5</v>
      </c>
      <c r="M1125" s="49">
        <f t="shared" ref="M1125:M1128" si="2889">L1125*C1125</f>
        <v>14300</v>
      </c>
    </row>
    <row r="1126" spans="1:13" s="42" customFormat="1" x14ac:dyDescent="0.25">
      <c r="A1126" s="5">
        <v>43642</v>
      </c>
      <c r="B1126" s="37" t="s">
        <v>115</v>
      </c>
      <c r="C1126" s="37">
        <v>2500</v>
      </c>
      <c r="D1126" s="37" t="s">
        <v>17</v>
      </c>
      <c r="E1126" s="74">
        <v>411.5</v>
      </c>
      <c r="F1126" s="74">
        <v>412.5</v>
      </c>
      <c r="G1126" s="41">
        <v>414</v>
      </c>
      <c r="H1126" s="74">
        <v>417</v>
      </c>
      <c r="I1126" s="49">
        <f>(IF(D1126="SELL",E1126-F1126,IF(D1126="BUY",F1126-E1126)))*C1126</f>
        <v>2500</v>
      </c>
      <c r="J1126" s="41">
        <f>C1126*1.5</f>
        <v>3750</v>
      </c>
      <c r="K1126" s="41">
        <f>C1126*3</f>
        <v>7500</v>
      </c>
      <c r="L1126" s="49">
        <f>(J1126+I1126+K1126)/C1126</f>
        <v>5.5</v>
      </c>
      <c r="M1126" s="49">
        <f>L1126*C1126</f>
        <v>13750</v>
      </c>
    </row>
    <row r="1127" spans="1:13" s="42" customFormat="1" x14ac:dyDescent="0.25">
      <c r="A1127" s="5">
        <v>43642</v>
      </c>
      <c r="B1127" s="37" t="s">
        <v>28</v>
      </c>
      <c r="C1127" s="37">
        <v>3000</v>
      </c>
      <c r="D1127" s="37" t="s">
        <v>17</v>
      </c>
      <c r="E1127" s="74">
        <v>357</v>
      </c>
      <c r="F1127" s="74">
        <v>357.8</v>
      </c>
      <c r="G1127" s="41">
        <v>359</v>
      </c>
      <c r="H1127" s="74">
        <v>0</v>
      </c>
      <c r="I1127" s="49">
        <f t="shared" si="2887"/>
        <v>2400.0000000000341</v>
      </c>
      <c r="J1127" s="41">
        <f>C1127*1.2</f>
        <v>3600</v>
      </c>
      <c r="K1127" s="41">
        <v>0</v>
      </c>
      <c r="L1127" s="49">
        <f t="shared" si="2888"/>
        <v>2.0000000000000115</v>
      </c>
      <c r="M1127" s="49">
        <f t="shared" si="2889"/>
        <v>6000.0000000000346</v>
      </c>
    </row>
    <row r="1128" spans="1:13" s="42" customFormat="1" x14ac:dyDescent="0.25">
      <c r="A1128" s="5">
        <v>43642</v>
      </c>
      <c r="B1128" s="37" t="s">
        <v>167</v>
      </c>
      <c r="C1128" s="37">
        <v>900</v>
      </c>
      <c r="D1128" s="37" t="s">
        <v>17</v>
      </c>
      <c r="E1128" s="74">
        <v>384</v>
      </c>
      <c r="F1128" s="74">
        <v>387</v>
      </c>
      <c r="G1128" s="41">
        <v>391</v>
      </c>
      <c r="H1128" s="74">
        <v>0</v>
      </c>
      <c r="I1128" s="49">
        <f t="shared" si="2887"/>
        <v>2700</v>
      </c>
      <c r="J1128" s="41">
        <f>C1128*4</f>
        <v>3600</v>
      </c>
      <c r="K1128" s="41">
        <v>0</v>
      </c>
      <c r="L1128" s="49">
        <f t="shared" si="2888"/>
        <v>7</v>
      </c>
      <c r="M1128" s="49">
        <f t="shared" si="2889"/>
        <v>6300</v>
      </c>
    </row>
    <row r="1129" spans="1:13" s="42" customFormat="1" x14ac:dyDescent="0.25">
      <c r="A1129" s="5">
        <v>43642</v>
      </c>
      <c r="B1129" s="37" t="s">
        <v>18</v>
      </c>
      <c r="C1129" s="37">
        <v>6000</v>
      </c>
      <c r="D1129" s="37" t="s">
        <v>17</v>
      </c>
      <c r="E1129" s="74">
        <v>114.9</v>
      </c>
      <c r="F1129" s="74">
        <v>115.4</v>
      </c>
      <c r="G1129" s="41">
        <v>0</v>
      </c>
      <c r="H1129" s="74">
        <v>0</v>
      </c>
      <c r="I1129" s="49">
        <f>(IF(D1129="SELL",E1129-F1129,IF(D1129="BUY",F1129-E1129)))*C1129</f>
        <v>3000</v>
      </c>
      <c r="J1129" s="41">
        <v>0</v>
      </c>
      <c r="K1129" s="41">
        <v>0</v>
      </c>
      <c r="L1129" s="49">
        <f>(J1129+I1129+K1129)/C1129</f>
        <v>0.5</v>
      </c>
      <c r="M1129" s="49">
        <f>L1129*C1129</f>
        <v>3000</v>
      </c>
    </row>
    <row r="1130" spans="1:13" s="42" customFormat="1" x14ac:dyDescent="0.25">
      <c r="A1130" s="5">
        <v>43641</v>
      </c>
      <c r="B1130" s="37" t="s">
        <v>28</v>
      </c>
      <c r="C1130" s="37">
        <v>3000</v>
      </c>
      <c r="D1130" s="37" t="s">
        <v>17</v>
      </c>
      <c r="E1130" s="74">
        <v>352.5</v>
      </c>
      <c r="F1130" s="74">
        <v>353.5</v>
      </c>
      <c r="G1130" s="41">
        <v>355</v>
      </c>
      <c r="H1130" s="74">
        <v>0</v>
      </c>
      <c r="I1130" s="49">
        <f t="shared" ref="I1130:I1132" si="2890">(IF(D1130="SELL",E1130-F1130,IF(D1130="BUY",F1130-E1130)))*C1130</f>
        <v>3000</v>
      </c>
      <c r="J1130" s="41">
        <f>C1130*1.5</f>
        <v>4500</v>
      </c>
      <c r="K1130" s="41">
        <v>0</v>
      </c>
      <c r="L1130" s="49">
        <f t="shared" ref="L1130:L1132" si="2891">(J1130+I1130+K1130)/C1130</f>
        <v>2.5</v>
      </c>
      <c r="M1130" s="49">
        <f t="shared" ref="M1130:M1132" si="2892">L1130*C1130</f>
        <v>7500</v>
      </c>
    </row>
    <row r="1131" spans="1:13" s="42" customFormat="1" x14ac:dyDescent="0.25">
      <c r="A1131" s="5">
        <v>43641</v>
      </c>
      <c r="B1131" s="37" t="s">
        <v>136</v>
      </c>
      <c r="C1131" s="37">
        <v>1800</v>
      </c>
      <c r="D1131" s="37" t="s">
        <v>17</v>
      </c>
      <c r="E1131" s="74">
        <v>386</v>
      </c>
      <c r="F1131" s="74">
        <v>387.9</v>
      </c>
      <c r="G1131" s="41">
        <v>0</v>
      </c>
      <c r="H1131" s="74">
        <v>0</v>
      </c>
      <c r="I1131" s="49">
        <f t="shared" si="2890"/>
        <v>3419.9999999999591</v>
      </c>
      <c r="J1131" s="41">
        <v>0</v>
      </c>
      <c r="K1131" s="41">
        <v>0</v>
      </c>
      <c r="L1131" s="49">
        <f t="shared" si="2891"/>
        <v>1.8999999999999773</v>
      </c>
      <c r="M1131" s="49">
        <f t="shared" si="2892"/>
        <v>3419.9999999999591</v>
      </c>
    </row>
    <row r="1132" spans="1:13" s="42" customFormat="1" x14ac:dyDescent="0.25">
      <c r="A1132" s="5">
        <v>43641</v>
      </c>
      <c r="B1132" s="37" t="s">
        <v>304</v>
      </c>
      <c r="C1132" s="37">
        <v>1250</v>
      </c>
      <c r="D1132" s="37" t="s">
        <v>17</v>
      </c>
      <c r="E1132" s="74">
        <v>561</v>
      </c>
      <c r="F1132" s="74">
        <v>557.5</v>
      </c>
      <c r="G1132" s="41">
        <v>0</v>
      </c>
      <c r="H1132" s="74">
        <v>0</v>
      </c>
      <c r="I1132" s="49">
        <f t="shared" si="2890"/>
        <v>-4375</v>
      </c>
      <c r="J1132" s="41">
        <v>0</v>
      </c>
      <c r="K1132" s="41">
        <v>0</v>
      </c>
      <c r="L1132" s="49">
        <f t="shared" si="2891"/>
        <v>-3.5</v>
      </c>
      <c r="M1132" s="49">
        <f t="shared" si="2892"/>
        <v>-4375</v>
      </c>
    </row>
    <row r="1133" spans="1:13" s="42" customFormat="1" x14ac:dyDescent="0.25">
      <c r="A1133" s="5">
        <v>43640</v>
      </c>
      <c r="B1133" s="37" t="s">
        <v>104</v>
      </c>
      <c r="C1133" s="37">
        <v>400</v>
      </c>
      <c r="D1133" s="37" t="s">
        <v>20</v>
      </c>
      <c r="E1133" s="74">
        <v>900</v>
      </c>
      <c r="F1133" s="74">
        <v>893</v>
      </c>
      <c r="G1133" s="41">
        <v>885</v>
      </c>
      <c r="H1133" s="74">
        <v>0</v>
      </c>
      <c r="I1133" s="49">
        <f t="shared" ref="I1133:I1134" si="2893">(IF(D1133="SELL",E1133-F1133,IF(D1133="BUY",F1133-E1133)))*C1133</f>
        <v>2800</v>
      </c>
      <c r="J1133" s="41">
        <f>C1133*8</f>
        <v>3200</v>
      </c>
      <c r="K1133" s="41">
        <v>0</v>
      </c>
      <c r="L1133" s="49">
        <f t="shared" ref="L1133:L1134" si="2894">(J1133+I1133+K1133)/C1133</f>
        <v>15</v>
      </c>
      <c r="M1133" s="49">
        <f t="shared" ref="M1133:M1134" si="2895">L1133*C1133</f>
        <v>6000</v>
      </c>
    </row>
    <row r="1134" spans="1:13" s="42" customFormat="1" x14ac:dyDescent="0.25">
      <c r="A1134" s="5">
        <v>43640</v>
      </c>
      <c r="B1134" s="37" t="s">
        <v>450</v>
      </c>
      <c r="C1134" s="37">
        <v>302</v>
      </c>
      <c r="D1134" s="37" t="s">
        <v>20</v>
      </c>
      <c r="E1134" s="74">
        <v>1955</v>
      </c>
      <c r="F1134" s="74">
        <v>1947</v>
      </c>
      <c r="G1134" s="41">
        <v>1937</v>
      </c>
      <c r="H1134" s="74">
        <v>0</v>
      </c>
      <c r="I1134" s="49">
        <f t="shared" si="2893"/>
        <v>2416</v>
      </c>
      <c r="J1134" s="41">
        <f>C1134*10</f>
        <v>3020</v>
      </c>
      <c r="K1134" s="41">
        <v>0</v>
      </c>
      <c r="L1134" s="49">
        <f t="shared" si="2894"/>
        <v>18</v>
      </c>
      <c r="M1134" s="49">
        <f t="shared" si="2895"/>
        <v>5436</v>
      </c>
    </row>
    <row r="1135" spans="1:13" s="42" customFormat="1" x14ac:dyDescent="0.25">
      <c r="A1135" s="5">
        <v>43640</v>
      </c>
      <c r="B1135" s="37" t="s">
        <v>69</v>
      </c>
      <c r="C1135" s="37">
        <v>3000</v>
      </c>
      <c r="D1135" s="37" t="s">
        <v>17</v>
      </c>
      <c r="E1135" s="74">
        <v>242.2</v>
      </c>
      <c r="F1135" s="74">
        <v>241.2</v>
      </c>
      <c r="G1135" s="41">
        <v>0</v>
      </c>
      <c r="H1135" s="74">
        <v>0</v>
      </c>
      <c r="I1135" s="49">
        <f t="shared" ref="I1135" si="2896">(IF(D1135="SELL",E1135-F1135,IF(D1135="BUY",F1135-E1135)))*C1135</f>
        <v>-3000</v>
      </c>
      <c r="J1135" s="41">
        <v>0</v>
      </c>
      <c r="K1135" s="41">
        <v>0</v>
      </c>
      <c r="L1135" s="49">
        <f t="shared" ref="L1135" si="2897">(J1135+I1135+K1135)/C1135</f>
        <v>-1</v>
      </c>
      <c r="M1135" s="49">
        <f t="shared" ref="M1135" si="2898">L1135*C1135</f>
        <v>-3000</v>
      </c>
    </row>
    <row r="1136" spans="1:13" s="42" customFormat="1" x14ac:dyDescent="0.25">
      <c r="A1136" s="5">
        <v>43640</v>
      </c>
      <c r="B1136" s="37" t="s">
        <v>205</v>
      </c>
      <c r="C1136" s="37">
        <v>2000</v>
      </c>
      <c r="D1136" s="37" t="s">
        <v>20</v>
      </c>
      <c r="E1136" s="74">
        <v>157</v>
      </c>
      <c r="F1136" s="74">
        <v>159.5</v>
      </c>
      <c r="G1136" s="41">
        <v>0</v>
      </c>
      <c r="H1136" s="74">
        <v>0</v>
      </c>
      <c r="I1136" s="49">
        <f t="shared" ref="I1136:I1137" si="2899">(IF(D1136="SELL",E1136-F1136,IF(D1136="BUY",F1136-E1136)))*C1136</f>
        <v>-5000</v>
      </c>
      <c r="J1136" s="41">
        <v>0</v>
      </c>
      <c r="K1136" s="41">
        <v>0</v>
      </c>
      <c r="L1136" s="49">
        <f t="shared" ref="L1136:L1137" si="2900">(J1136+I1136+K1136)/C1136</f>
        <v>-2.5</v>
      </c>
      <c r="M1136" s="49">
        <f t="shared" ref="M1136:M1137" si="2901">L1136*C1136</f>
        <v>-5000</v>
      </c>
    </row>
    <row r="1137" spans="1:13" s="42" customFormat="1" x14ac:dyDescent="0.25">
      <c r="A1137" s="5">
        <v>43640</v>
      </c>
      <c r="B1137" s="37" t="s">
        <v>25</v>
      </c>
      <c r="C1137" s="37">
        <v>1000</v>
      </c>
      <c r="D1137" s="37" t="s">
        <v>17</v>
      </c>
      <c r="E1137" s="74">
        <v>790</v>
      </c>
      <c r="F1137" s="74">
        <v>785</v>
      </c>
      <c r="G1137" s="41">
        <v>0</v>
      </c>
      <c r="H1137" s="74">
        <v>0</v>
      </c>
      <c r="I1137" s="49">
        <f t="shared" si="2899"/>
        <v>-5000</v>
      </c>
      <c r="J1137" s="41">
        <v>0</v>
      </c>
      <c r="K1137" s="41">
        <v>0</v>
      </c>
      <c r="L1137" s="49">
        <f t="shared" si="2900"/>
        <v>-5</v>
      </c>
      <c r="M1137" s="49">
        <f t="shared" si="2901"/>
        <v>-5000</v>
      </c>
    </row>
    <row r="1138" spans="1:13" s="42" customFormat="1" x14ac:dyDescent="0.25">
      <c r="A1138" s="5">
        <v>43637</v>
      </c>
      <c r="B1138" s="37" t="s">
        <v>179</v>
      </c>
      <c r="C1138" s="37">
        <v>2000</v>
      </c>
      <c r="D1138" s="37" t="s">
        <v>20</v>
      </c>
      <c r="E1138" s="74">
        <v>275</v>
      </c>
      <c r="F1138" s="74">
        <v>273.5</v>
      </c>
      <c r="G1138" s="41">
        <v>0</v>
      </c>
      <c r="H1138" s="74">
        <v>0</v>
      </c>
      <c r="I1138" s="49">
        <f>(IF(D1138="SELL",E1138-F1138,IF(D1138="BUY",F1138-E1138)))*C1138</f>
        <v>3000</v>
      </c>
      <c r="J1138" s="41">
        <v>0</v>
      </c>
      <c r="K1138" s="41">
        <v>0</v>
      </c>
      <c r="L1138" s="49">
        <f>(J1138+I1138+K1138)/C1138</f>
        <v>1.5</v>
      </c>
      <c r="M1138" s="49">
        <f>L1138*C1138</f>
        <v>3000</v>
      </c>
    </row>
    <row r="1139" spans="1:13" s="42" customFormat="1" x14ac:dyDescent="0.25">
      <c r="A1139" s="5">
        <v>43637</v>
      </c>
      <c r="B1139" s="37" t="s">
        <v>44</v>
      </c>
      <c r="C1139" s="37">
        <v>3500</v>
      </c>
      <c r="D1139" s="37" t="s">
        <v>17</v>
      </c>
      <c r="E1139" s="74">
        <v>197.5</v>
      </c>
      <c r="F1139" s="74">
        <v>198.2</v>
      </c>
      <c r="G1139" s="41">
        <v>0</v>
      </c>
      <c r="H1139" s="74">
        <v>0</v>
      </c>
      <c r="I1139" s="49">
        <f t="shared" ref="I1139:I1141" si="2902">(IF(D1139="SELL",E1139-F1139,IF(D1139="BUY",F1139-E1139)))*C1139</f>
        <v>2449.99999999996</v>
      </c>
      <c r="J1139" s="41">
        <v>0</v>
      </c>
      <c r="K1139" s="41">
        <v>0</v>
      </c>
      <c r="L1139" s="49">
        <f t="shared" ref="L1139:L1141" si="2903">(J1139+I1139+K1139)/C1139</f>
        <v>0.69999999999998852</v>
      </c>
      <c r="M1139" s="49">
        <f t="shared" ref="M1139:M1141" si="2904">L1139*C1139</f>
        <v>2449.99999999996</v>
      </c>
    </row>
    <row r="1140" spans="1:13" s="42" customFormat="1" x14ac:dyDescent="0.25">
      <c r="A1140" s="5">
        <v>43637</v>
      </c>
      <c r="B1140" s="37" t="s">
        <v>139</v>
      </c>
      <c r="C1140" s="37">
        <v>2000</v>
      </c>
      <c r="D1140" s="37" t="s">
        <v>17</v>
      </c>
      <c r="E1140" s="74">
        <v>157.5</v>
      </c>
      <c r="F1140" s="74">
        <v>156</v>
      </c>
      <c r="G1140" s="41">
        <v>0</v>
      </c>
      <c r="H1140" s="74">
        <v>0</v>
      </c>
      <c r="I1140" s="49">
        <f t="shared" si="2902"/>
        <v>-3000</v>
      </c>
      <c r="J1140" s="41">
        <v>0</v>
      </c>
      <c r="K1140" s="41">
        <v>0</v>
      </c>
      <c r="L1140" s="49">
        <f t="shared" si="2903"/>
        <v>-1.5</v>
      </c>
      <c r="M1140" s="49">
        <f t="shared" si="2904"/>
        <v>-3000</v>
      </c>
    </row>
    <row r="1141" spans="1:13" s="42" customFormat="1" x14ac:dyDescent="0.25">
      <c r="A1141" s="5">
        <v>43637</v>
      </c>
      <c r="B1141" s="37" t="s">
        <v>120</v>
      </c>
      <c r="C1141" s="37">
        <v>2000</v>
      </c>
      <c r="D1141" s="37" t="s">
        <v>17</v>
      </c>
      <c r="E1141" s="74">
        <v>270</v>
      </c>
      <c r="F1141" s="74">
        <v>267</v>
      </c>
      <c r="G1141" s="41">
        <v>0</v>
      </c>
      <c r="H1141" s="74">
        <v>0</v>
      </c>
      <c r="I1141" s="49">
        <f t="shared" si="2902"/>
        <v>-6000</v>
      </c>
      <c r="J1141" s="41">
        <v>0</v>
      </c>
      <c r="K1141" s="41">
        <v>0</v>
      </c>
      <c r="L1141" s="49">
        <f t="shared" si="2903"/>
        <v>-3</v>
      </c>
      <c r="M1141" s="49">
        <f t="shared" si="2904"/>
        <v>-6000</v>
      </c>
    </row>
    <row r="1142" spans="1:13" s="42" customFormat="1" x14ac:dyDescent="0.25">
      <c r="A1142" s="5">
        <v>43636</v>
      </c>
      <c r="B1142" s="37" t="s">
        <v>101</v>
      </c>
      <c r="C1142" s="37">
        <v>1750</v>
      </c>
      <c r="D1142" s="37" t="s">
        <v>17</v>
      </c>
      <c r="E1142" s="74">
        <v>103.5</v>
      </c>
      <c r="F1142" s="74">
        <v>105</v>
      </c>
      <c r="G1142" s="41">
        <v>107</v>
      </c>
      <c r="H1142" s="74">
        <v>0</v>
      </c>
      <c r="I1142" s="49">
        <f t="shared" ref="I1142:I1145" si="2905">(IF(D1142="SELL",E1142-F1142,IF(D1142="BUY",F1142-E1142)))*C1142</f>
        <v>2625</v>
      </c>
      <c r="J1142" s="41">
        <f>C1142*2</f>
        <v>3500</v>
      </c>
      <c r="K1142" s="41">
        <v>0</v>
      </c>
      <c r="L1142" s="49">
        <f t="shared" ref="L1142:L1145" si="2906">(J1142+I1142+K1142)/C1142</f>
        <v>3.5</v>
      </c>
      <c r="M1142" s="49">
        <f t="shared" ref="M1142:M1145" si="2907">L1142*C1142</f>
        <v>6125</v>
      </c>
    </row>
    <row r="1143" spans="1:13" s="42" customFormat="1" x14ac:dyDescent="0.25">
      <c r="A1143" s="5">
        <v>43636</v>
      </c>
      <c r="B1143" s="37" t="s">
        <v>103</v>
      </c>
      <c r="C1143" s="37">
        <v>250</v>
      </c>
      <c r="D1143" s="37" t="s">
        <v>17</v>
      </c>
      <c r="E1143" s="74">
        <v>3020</v>
      </c>
      <c r="F1143" s="74">
        <v>3030</v>
      </c>
      <c r="G1143" s="41">
        <v>0</v>
      </c>
      <c r="H1143" s="74">
        <v>0</v>
      </c>
      <c r="I1143" s="49">
        <f t="shared" si="2905"/>
        <v>2500</v>
      </c>
      <c r="J1143" s="41">
        <v>0</v>
      </c>
      <c r="K1143" s="41">
        <v>0</v>
      </c>
      <c r="L1143" s="49">
        <f t="shared" si="2906"/>
        <v>10</v>
      </c>
      <c r="M1143" s="49">
        <f t="shared" si="2907"/>
        <v>2500</v>
      </c>
    </row>
    <row r="1144" spans="1:13" s="42" customFormat="1" x14ac:dyDescent="0.25">
      <c r="A1144" s="5">
        <v>43636</v>
      </c>
      <c r="B1144" s="37" t="s">
        <v>123</v>
      </c>
      <c r="C1144" s="37">
        <v>2750</v>
      </c>
      <c r="D1144" s="37" t="s">
        <v>20</v>
      </c>
      <c r="E1144" s="74">
        <v>334</v>
      </c>
      <c r="F1144" s="74">
        <v>337</v>
      </c>
      <c r="G1144" s="41">
        <v>0</v>
      </c>
      <c r="H1144" s="74">
        <v>0</v>
      </c>
      <c r="I1144" s="49">
        <f t="shared" si="2905"/>
        <v>-8250</v>
      </c>
      <c r="J1144" s="41">
        <v>0</v>
      </c>
      <c r="K1144" s="41">
        <v>0</v>
      </c>
      <c r="L1144" s="49">
        <f t="shared" si="2906"/>
        <v>-3</v>
      </c>
      <c r="M1144" s="49">
        <f t="shared" si="2907"/>
        <v>-8250</v>
      </c>
    </row>
    <row r="1145" spans="1:13" s="42" customFormat="1" x14ac:dyDescent="0.25">
      <c r="A1145" s="5">
        <v>43636</v>
      </c>
      <c r="B1145" s="37" t="s">
        <v>101</v>
      </c>
      <c r="C1145" s="37">
        <v>1750</v>
      </c>
      <c r="D1145" s="37" t="s">
        <v>20</v>
      </c>
      <c r="E1145" s="74">
        <v>100.5</v>
      </c>
      <c r="F1145" s="74">
        <v>104</v>
      </c>
      <c r="G1145" s="41">
        <v>0</v>
      </c>
      <c r="H1145" s="74">
        <v>0</v>
      </c>
      <c r="I1145" s="49">
        <f t="shared" si="2905"/>
        <v>-6125</v>
      </c>
      <c r="J1145" s="41">
        <v>0</v>
      </c>
      <c r="K1145" s="41">
        <v>0</v>
      </c>
      <c r="L1145" s="49">
        <f t="shared" si="2906"/>
        <v>-3.5</v>
      </c>
      <c r="M1145" s="49">
        <f t="shared" si="2907"/>
        <v>-6125</v>
      </c>
    </row>
    <row r="1146" spans="1:13" s="42" customFormat="1" x14ac:dyDescent="0.25">
      <c r="A1146" s="5">
        <v>43635</v>
      </c>
      <c r="B1146" s="37" t="s">
        <v>123</v>
      </c>
      <c r="C1146" s="37">
        <v>2750</v>
      </c>
      <c r="D1146" s="37" t="s">
        <v>20</v>
      </c>
      <c r="E1146" s="74">
        <v>338</v>
      </c>
      <c r="F1146" s="74">
        <v>337</v>
      </c>
      <c r="G1146" s="41">
        <v>335</v>
      </c>
      <c r="H1146" s="74">
        <v>333</v>
      </c>
      <c r="I1146" s="49">
        <f t="shared" ref="I1146:I1149" si="2908">(IF(D1146="SELL",E1146-F1146,IF(D1146="BUY",F1146-E1146)))*C1146</f>
        <v>2750</v>
      </c>
      <c r="J1146" s="41">
        <f>C1146*2</f>
        <v>5500</v>
      </c>
      <c r="K1146" s="41">
        <f>C1146*2</f>
        <v>5500</v>
      </c>
      <c r="L1146" s="49">
        <f t="shared" ref="L1146:L1149" si="2909">(J1146+I1146+K1146)/C1146</f>
        <v>5</v>
      </c>
      <c r="M1146" s="49">
        <f t="shared" ref="M1146:M1149" si="2910">L1146*C1146</f>
        <v>13750</v>
      </c>
    </row>
    <row r="1147" spans="1:13" s="42" customFormat="1" x14ac:dyDescent="0.25">
      <c r="A1147" s="5">
        <v>43635</v>
      </c>
      <c r="B1147" s="37" t="s">
        <v>103</v>
      </c>
      <c r="C1147" s="37">
        <v>250</v>
      </c>
      <c r="D1147" s="37" t="s">
        <v>20</v>
      </c>
      <c r="E1147" s="74">
        <v>2990</v>
      </c>
      <c r="F1147" s="74">
        <v>2980</v>
      </c>
      <c r="G1147" s="41">
        <v>2965</v>
      </c>
      <c r="H1147" s="74">
        <v>0</v>
      </c>
      <c r="I1147" s="49">
        <f t="shared" si="2908"/>
        <v>2500</v>
      </c>
      <c r="J1147" s="41">
        <f>C1147*15</f>
        <v>3750</v>
      </c>
      <c r="K1147" s="41">
        <v>0</v>
      </c>
      <c r="L1147" s="49">
        <f t="shared" si="2909"/>
        <v>25</v>
      </c>
      <c r="M1147" s="49">
        <f t="shared" si="2910"/>
        <v>6250</v>
      </c>
    </row>
    <row r="1148" spans="1:13" s="42" customFormat="1" x14ac:dyDescent="0.25">
      <c r="A1148" s="5">
        <v>43635</v>
      </c>
      <c r="B1148" s="37" t="s">
        <v>81</v>
      </c>
      <c r="C1148" s="37">
        <v>500</v>
      </c>
      <c r="D1148" s="37" t="s">
        <v>20</v>
      </c>
      <c r="E1148" s="74">
        <v>576</v>
      </c>
      <c r="F1148" s="74">
        <v>571</v>
      </c>
      <c r="G1148" s="41">
        <v>563</v>
      </c>
      <c r="H1148" s="74">
        <v>0</v>
      </c>
      <c r="I1148" s="49">
        <f t="shared" si="2908"/>
        <v>2500</v>
      </c>
      <c r="J1148" s="41">
        <f>C1148*8</f>
        <v>4000</v>
      </c>
      <c r="K1148" s="41">
        <v>0</v>
      </c>
      <c r="L1148" s="49">
        <f t="shared" si="2909"/>
        <v>13</v>
      </c>
      <c r="M1148" s="49">
        <f t="shared" si="2910"/>
        <v>6500</v>
      </c>
    </row>
    <row r="1149" spans="1:13" s="42" customFormat="1" x14ac:dyDescent="0.25">
      <c r="A1149" s="5">
        <v>43635</v>
      </c>
      <c r="B1149" s="37" t="s">
        <v>128</v>
      </c>
      <c r="C1149" s="37">
        <v>4000</v>
      </c>
      <c r="D1149" s="37" t="s">
        <v>17</v>
      </c>
      <c r="E1149" s="74">
        <v>201</v>
      </c>
      <c r="F1149" s="74">
        <v>201</v>
      </c>
      <c r="G1149" s="41">
        <v>0</v>
      </c>
      <c r="H1149" s="74">
        <v>0</v>
      </c>
      <c r="I1149" s="49">
        <f t="shared" si="2908"/>
        <v>0</v>
      </c>
      <c r="J1149" s="41">
        <v>0</v>
      </c>
      <c r="K1149" s="41">
        <v>0</v>
      </c>
      <c r="L1149" s="49">
        <f t="shared" si="2909"/>
        <v>0</v>
      </c>
      <c r="M1149" s="49">
        <f t="shared" si="2910"/>
        <v>0</v>
      </c>
    </row>
    <row r="1150" spans="1:13" s="42" customFormat="1" x14ac:dyDescent="0.25">
      <c r="A1150" s="5">
        <v>43634</v>
      </c>
      <c r="B1150" s="37" t="s">
        <v>551</v>
      </c>
      <c r="C1150" s="37">
        <v>2250</v>
      </c>
      <c r="D1150" s="37" t="s">
        <v>20</v>
      </c>
      <c r="E1150" s="74">
        <v>154</v>
      </c>
      <c r="F1150" s="74">
        <v>153</v>
      </c>
      <c r="G1150" s="41">
        <v>151.5</v>
      </c>
      <c r="H1150" s="74">
        <v>0</v>
      </c>
      <c r="I1150" s="49">
        <f t="shared" ref="I1150:I1152" si="2911">(IF(D1150="SELL",E1150-F1150,IF(D1150="BUY",F1150-E1150)))*C1150</f>
        <v>2250</v>
      </c>
      <c r="J1150" s="41">
        <f>C1150*1.5</f>
        <v>3375</v>
      </c>
      <c r="K1150" s="41">
        <v>0</v>
      </c>
      <c r="L1150" s="49">
        <f t="shared" ref="L1150:L1152" si="2912">(J1150+I1150+K1150)/C1150</f>
        <v>2.5</v>
      </c>
      <c r="M1150" s="49">
        <f t="shared" ref="M1150:M1152" si="2913">L1150*C1150</f>
        <v>5625</v>
      </c>
    </row>
    <row r="1151" spans="1:13" s="42" customFormat="1" x14ac:dyDescent="0.25">
      <c r="A1151" s="5">
        <v>43634</v>
      </c>
      <c r="B1151" s="37" t="s">
        <v>28</v>
      </c>
      <c r="C1151" s="37">
        <v>3000</v>
      </c>
      <c r="D1151" s="37" t="s">
        <v>20</v>
      </c>
      <c r="E1151" s="74">
        <v>337</v>
      </c>
      <c r="F1151" s="74">
        <v>336</v>
      </c>
      <c r="G1151" s="41">
        <v>0</v>
      </c>
      <c r="H1151" s="74">
        <v>0</v>
      </c>
      <c r="I1151" s="49">
        <f t="shared" si="2911"/>
        <v>3000</v>
      </c>
      <c r="J1151" s="41">
        <v>0</v>
      </c>
      <c r="K1151" s="41">
        <v>0</v>
      </c>
      <c r="L1151" s="49">
        <f t="shared" si="2912"/>
        <v>1</v>
      </c>
      <c r="M1151" s="49">
        <f t="shared" si="2913"/>
        <v>3000</v>
      </c>
    </row>
    <row r="1152" spans="1:13" s="42" customFormat="1" x14ac:dyDescent="0.25">
      <c r="A1152" s="5">
        <v>43634</v>
      </c>
      <c r="B1152" s="37" t="s">
        <v>148</v>
      </c>
      <c r="C1152" s="37">
        <v>1250</v>
      </c>
      <c r="D1152" s="37" t="s">
        <v>20</v>
      </c>
      <c r="E1152" s="74">
        <v>384</v>
      </c>
      <c r="F1152" s="74">
        <v>388</v>
      </c>
      <c r="G1152" s="41">
        <v>0</v>
      </c>
      <c r="H1152" s="74">
        <v>0</v>
      </c>
      <c r="I1152" s="49">
        <f t="shared" si="2911"/>
        <v>-5000</v>
      </c>
      <c r="J1152" s="41">
        <v>0</v>
      </c>
      <c r="K1152" s="41">
        <v>0</v>
      </c>
      <c r="L1152" s="49">
        <f t="shared" si="2912"/>
        <v>-4</v>
      </c>
      <c r="M1152" s="49">
        <f t="shared" si="2913"/>
        <v>-5000</v>
      </c>
    </row>
    <row r="1153" spans="1:13" s="42" customFormat="1" x14ac:dyDescent="0.25">
      <c r="A1153" s="5">
        <v>43633</v>
      </c>
      <c r="B1153" s="37" t="s">
        <v>135</v>
      </c>
      <c r="C1153" s="37">
        <v>2300</v>
      </c>
      <c r="D1153" s="37" t="s">
        <v>20</v>
      </c>
      <c r="E1153" s="74">
        <v>167</v>
      </c>
      <c r="F1153" s="74">
        <v>165.5</v>
      </c>
      <c r="G1153" s="41">
        <v>163.5</v>
      </c>
      <c r="H1153" s="74">
        <v>0</v>
      </c>
      <c r="I1153" s="49">
        <f t="shared" ref="I1153:I1157" si="2914">(IF(D1153="SELL",E1153-F1153,IF(D1153="BUY",F1153-E1153)))*C1153</f>
        <v>3450</v>
      </c>
      <c r="J1153" s="41">
        <f>C1153*2</f>
        <v>4600</v>
      </c>
      <c r="K1153" s="41">
        <v>0</v>
      </c>
      <c r="L1153" s="49">
        <f t="shared" ref="L1153:L1157" si="2915">(J1153+I1153+K1153)/C1153</f>
        <v>3.5</v>
      </c>
      <c r="M1153" s="49">
        <f t="shared" ref="M1153:M1157" si="2916">L1153*C1153</f>
        <v>8050</v>
      </c>
    </row>
    <row r="1154" spans="1:13" s="42" customFormat="1" x14ac:dyDescent="0.25">
      <c r="A1154" s="5">
        <v>43633</v>
      </c>
      <c r="B1154" s="37" t="s">
        <v>96</v>
      </c>
      <c r="C1154" s="37">
        <v>1250</v>
      </c>
      <c r="D1154" s="37" t="s">
        <v>20</v>
      </c>
      <c r="E1154" s="74">
        <v>401.5</v>
      </c>
      <c r="F1154" s="74">
        <v>400.5</v>
      </c>
      <c r="G1154" s="41">
        <v>398</v>
      </c>
      <c r="H1154" s="74">
        <v>0</v>
      </c>
      <c r="I1154" s="49">
        <f t="shared" si="2914"/>
        <v>1250</v>
      </c>
      <c r="J1154" s="41">
        <f>C1154*2</f>
        <v>2500</v>
      </c>
      <c r="K1154" s="41">
        <v>0</v>
      </c>
      <c r="L1154" s="49">
        <f t="shared" si="2915"/>
        <v>3</v>
      </c>
      <c r="M1154" s="49">
        <f t="shared" si="2916"/>
        <v>3750</v>
      </c>
    </row>
    <row r="1155" spans="1:13" s="42" customFormat="1" x14ac:dyDescent="0.25">
      <c r="A1155" s="5">
        <v>43633</v>
      </c>
      <c r="B1155" s="37" t="s">
        <v>76</v>
      </c>
      <c r="C1155" s="37">
        <v>750</v>
      </c>
      <c r="D1155" s="37" t="s">
        <v>20</v>
      </c>
      <c r="E1155" s="74">
        <v>875</v>
      </c>
      <c r="F1155" s="74">
        <v>880</v>
      </c>
      <c r="G1155" s="41">
        <v>0</v>
      </c>
      <c r="H1155" s="74">
        <v>0</v>
      </c>
      <c r="I1155" s="49">
        <f t="shared" si="2914"/>
        <v>-3750</v>
      </c>
      <c r="J1155" s="41">
        <v>0</v>
      </c>
      <c r="K1155" s="41">
        <v>0</v>
      </c>
      <c r="L1155" s="49">
        <f t="shared" si="2915"/>
        <v>-5</v>
      </c>
      <c r="M1155" s="49">
        <f t="shared" si="2916"/>
        <v>-3750</v>
      </c>
    </row>
    <row r="1156" spans="1:13" s="42" customFormat="1" x14ac:dyDescent="0.25">
      <c r="A1156" s="5">
        <v>43633</v>
      </c>
      <c r="B1156" s="37" t="s">
        <v>151</v>
      </c>
      <c r="C1156" s="37">
        <v>3200</v>
      </c>
      <c r="D1156" s="37" t="s">
        <v>20</v>
      </c>
      <c r="E1156" s="74">
        <v>109.5</v>
      </c>
      <c r="F1156" s="74">
        <v>109.85</v>
      </c>
      <c r="G1156" s="41">
        <v>0</v>
      </c>
      <c r="H1156" s="74">
        <v>0</v>
      </c>
      <c r="I1156" s="49">
        <f t="shared" si="2914"/>
        <v>-1119.9999999999818</v>
      </c>
      <c r="J1156" s="41">
        <v>0</v>
      </c>
      <c r="K1156" s="41">
        <v>0</v>
      </c>
      <c r="L1156" s="49">
        <f t="shared" si="2915"/>
        <v>-0.34999999999999432</v>
      </c>
      <c r="M1156" s="49">
        <f t="shared" si="2916"/>
        <v>-1119.9999999999818</v>
      </c>
    </row>
    <row r="1157" spans="1:13" s="42" customFormat="1" x14ac:dyDescent="0.25">
      <c r="A1157" s="5">
        <v>43633</v>
      </c>
      <c r="B1157" s="37" t="s">
        <v>542</v>
      </c>
      <c r="C1157" s="37">
        <v>1500</v>
      </c>
      <c r="D1157" s="37" t="s">
        <v>20</v>
      </c>
      <c r="E1157" s="74">
        <v>363</v>
      </c>
      <c r="F1157" s="74">
        <v>366</v>
      </c>
      <c r="G1157" s="41">
        <v>0</v>
      </c>
      <c r="H1157" s="74">
        <v>0</v>
      </c>
      <c r="I1157" s="49">
        <f t="shared" si="2914"/>
        <v>-4500</v>
      </c>
      <c r="J1157" s="41">
        <v>0</v>
      </c>
      <c r="K1157" s="41">
        <v>0</v>
      </c>
      <c r="L1157" s="49">
        <f t="shared" si="2915"/>
        <v>-3</v>
      </c>
      <c r="M1157" s="49">
        <f t="shared" si="2916"/>
        <v>-4500</v>
      </c>
    </row>
    <row r="1158" spans="1:13" s="42" customFormat="1" x14ac:dyDescent="0.25">
      <c r="A1158" s="5">
        <v>43630</v>
      </c>
      <c r="B1158" s="37" t="s">
        <v>553</v>
      </c>
      <c r="C1158" s="37">
        <v>500</v>
      </c>
      <c r="D1158" s="37" t="s">
        <v>20</v>
      </c>
      <c r="E1158" s="74">
        <v>682</v>
      </c>
      <c r="F1158" s="74">
        <v>677</v>
      </c>
      <c r="G1158" s="41">
        <v>670</v>
      </c>
      <c r="H1158" s="74">
        <v>0</v>
      </c>
      <c r="I1158" s="49">
        <f t="shared" ref="I1158:I1160" si="2917">(IF(D1158="SELL",E1158-F1158,IF(D1158="BUY",F1158-E1158)))*C1158</f>
        <v>2500</v>
      </c>
      <c r="J1158" s="41">
        <f>C1158*7</f>
        <v>3500</v>
      </c>
      <c r="K1158" s="41">
        <v>0</v>
      </c>
      <c r="L1158" s="49">
        <f t="shared" ref="L1158:L1160" si="2918">(J1158+I1158+K1158)/C1158</f>
        <v>12</v>
      </c>
      <c r="M1158" s="49">
        <f t="shared" ref="M1158:M1160" si="2919">L1158*C1158</f>
        <v>6000</v>
      </c>
    </row>
    <row r="1159" spans="1:13" s="42" customFormat="1" x14ac:dyDescent="0.25">
      <c r="A1159" s="5">
        <v>43630</v>
      </c>
      <c r="B1159" s="37" t="s">
        <v>554</v>
      </c>
      <c r="C1159" s="37">
        <v>3000</v>
      </c>
      <c r="D1159" s="37" t="s">
        <v>20</v>
      </c>
      <c r="E1159" s="74">
        <v>185.5</v>
      </c>
      <c r="F1159" s="74">
        <v>184.8</v>
      </c>
      <c r="G1159" s="41">
        <v>0</v>
      </c>
      <c r="H1159" s="74">
        <v>0</v>
      </c>
      <c r="I1159" s="49">
        <f t="shared" si="2917"/>
        <v>2099.9999999999659</v>
      </c>
      <c r="J1159" s="41">
        <v>0</v>
      </c>
      <c r="K1159" s="41">
        <v>0</v>
      </c>
      <c r="L1159" s="49">
        <f t="shared" si="2918"/>
        <v>0.69999999999998863</v>
      </c>
      <c r="M1159" s="49">
        <f t="shared" si="2919"/>
        <v>2099.9999999999659</v>
      </c>
    </row>
    <row r="1160" spans="1:13" s="42" customFormat="1" x14ac:dyDescent="0.25">
      <c r="A1160" s="5">
        <v>43630</v>
      </c>
      <c r="B1160" s="37" t="s">
        <v>94</v>
      </c>
      <c r="C1160" s="37">
        <v>1800</v>
      </c>
      <c r="D1160" s="37" t="s">
        <v>20</v>
      </c>
      <c r="E1160" s="74">
        <v>250</v>
      </c>
      <c r="F1160" s="74">
        <v>248.5</v>
      </c>
      <c r="G1160" s="41">
        <v>0</v>
      </c>
      <c r="H1160" s="74">
        <v>0</v>
      </c>
      <c r="I1160" s="49">
        <f t="shared" si="2917"/>
        <v>2700</v>
      </c>
      <c r="J1160" s="41">
        <v>0</v>
      </c>
      <c r="K1160" s="41">
        <v>0</v>
      </c>
      <c r="L1160" s="49">
        <f t="shared" si="2918"/>
        <v>1.5</v>
      </c>
      <c r="M1160" s="49">
        <f t="shared" si="2919"/>
        <v>2700</v>
      </c>
    </row>
    <row r="1161" spans="1:13" s="42" customFormat="1" x14ac:dyDescent="0.25">
      <c r="A1161" s="5">
        <v>43629</v>
      </c>
      <c r="B1161" s="37" t="s">
        <v>101</v>
      </c>
      <c r="C1161" s="37">
        <v>1750</v>
      </c>
      <c r="D1161" s="37" t="s">
        <v>20</v>
      </c>
      <c r="E1161" s="74">
        <v>126.25</v>
      </c>
      <c r="F1161" s="74">
        <v>125</v>
      </c>
      <c r="G1161" s="41">
        <v>123</v>
      </c>
      <c r="H1161" s="74">
        <v>120</v>
      </c>
      <c r="I1161" s="49">
        <f t="shared" ref="I1161:I1164" si="2920">(IF(D1161="SELL",E1161-F1161,IF(D1161="BUY",F1161-E1161)))*C1161</f>
        <v>2187.5</v>
      </c>
      <c r="J1161" s="41">
        <f>C1161*2</f>
        <v>3500</v>
      </c>
      <c r="K1161" s="41">
        <f>C1161*3</f>
        <v>5250</v>
      </c>
      <c r="L1161" s="49">
        <f t="shared" ref="L1161:L1164" si="2921">(J1161+I1161+K1161)/C1161</f>
        <v>6.25</v>
      </c>
      <c r="M1161" s="49">
        <f t="shared" ref="M1161:M1164" si="2922">L1161*C1161</f>
        <v>10937.5</v>
      </c>
    </row>
    <row r="1162" spans="1:13" s="42" customFormat="1" x14ac:dyDescent="0.25">
      <c r="A1162" s="5">
        <v>43629</v>
      </c>
      <c r="B1162" s="37" t="s">
        <v>535</v>
      </c>
      <c r="C1162" s="37">
        <v>1200</v>
      </c>
      <c r="D1162" s="37" t="s">
        <v>20</v>
      </c>
      <c r="E1162" s="74">
        <v>646.5</v>
      </c>
      <c r="F1162" s="74">
        <v>644.5</v>
      </c>
      <c r="G1162" s="41">
        <v>641.5</v>
      </c>
      <c r="H1162" s="74">
        <v>0</v>
      </c>
      <c r="I1162" s="49">
        <f t="shared" si="2920"/>
        <v>2400</v>
      </c>
      <c r="J1162" s="41">
        <f>C1162*3</f>
        <v>3600</v>
      </c>
      <c r="K1162" s="41">
        <v>0</v>
      </c>
      <c r="L1162" s="49">
        <f t="shared" si="2921"/>
        <v>5</v>
      </c>
      <c r="M1162" s="49">
        <f t="shared" si="2922"/>
        <v>6000</v>
      </c>
    </row>
    <row r="1163" spans="1:13" s="42" customFormat="1" x14ac:dyDescent="0.25">
      <c r="A1163" s="5">
        <v>43629</v>
      </c>
      <c r="B1163" s="37" t="s">
        <v>87</v>
      </c>
      <c r="C1163" s="37">
        <v>2100</v>
      </c>
      <c r="D1163" s="37" t="s">
        <v>17</v>
      </c>
      <c r="E1163" s="74">
        <v>310</v>
      </c>
      <c r="F1163" s="74">
        <v>311.2</v>
      </c>
      <c r="G1163" s="41">
        <v>0</v>
      </c>
      <c r="H1163" s="74">
        <v>0</v>
      </c>
      <c r="I1163" s="49">
        <f t="shared" si="2920"/>
        <v>2519.9999999999764</v>
      </c>
      <c r="J1163" s="41">
        <v>0</v>
      </c>
      <c r="K1163" s="41">
        <v>0</v>
      </c>
      <c r="L1163" s="49">
        <f t="shared" si="2921"/>
        <v>1.1999999999999886</v>
      </c>
      <c r="M1163" s="49">
        <f t="shared" si="2922"/>
        <v>2519.9999999999764</v>
      </c>
    </row>
    <row r="1164" spans="1:13" s="42" customFormat="1" x14ac:dyDescent="0.25">
      <c r="A1164" s="5">
        <v>43629</v>
      </c>
      <c r="B1164" s="37" t="s">
        <v>81</v>
      </c>
      <c r="C1164" s="37">
        <v>500</v>
      </c>
      <c r="D1164" s="37" t="s">
        <v>20</v>
      </c>
      <c r="E1164" s="74">
        <v>620</v>
      </c>
      <c r="F1164" s="74">
        <v>612</v>
      </c>
      <c r="G1164" s="41">
        <v>0</v>
      </c>
      <c r="H1164" s="74">
        <v>0</v>
      </c>
      <c r="I1164" s="49">
        <f t="shared" si="2920"/>
        <v>4000</v>
      </c>
      <c r="J1164" s="41">
        <v>0</v>
      </c>
      <c r="K1164" s="41">
        <v>0</v>
      </c>
      <c r="L1164" s="49">
        <f t="shared" si="2921"/>
        <v>8</v>
      </c>
      <c r="M1164" s="49">
        <f t="shared" si="2922"/>
        <v>4000</v>
      </c>
    </row>
    <row r="1165" spans="1:13" s="42" customFormat="1" x14ac:dyDescent="0.25">
      <c r="A1165" s="5">
        <v>43628</v>
      </c>
      <c r="B1165" s="37" t="s">
        <v>44</v>
      </c>
      <c r="C1165" s="37">
        <v>3500</v>
      </c>
      <c r="D1165" s="37" t="s">
        <v>17</v>
      </c>
      <c r="E1165" s="74">
        <v>200</v>
      </c>
      <c r="F1165" s="74">
        <v>201</v>
      </c>
      <c r="G1165" s="41">
        <v>202.5</v>
      </c>
      <c r="H1165" s="74">
        <v>0</v>
      </c>
      <c r="I1165" s="49">
        <f t="shared" ref="I1165:I1168" si="2923">(IF(D1165="SELL",E1165-F1165,IF(D1165="BUY",F1165-E1165)))*C1165</f>
        <v>3500</v>
      </c>
      <c r="J1165" s="41">
        <f>C1165*1.5</f>
        <v>5250</v>
      </c>
      <c r="K1165" s="41">
        <v>0</v>
      </c>
      <c r="L1165" s="49">
        <f t="shared" ref="L1165:L1168" si="2924">(J1165+I1165+K1165)/C1165</f>
        <v>2.5</v>
      </c>
      <c r="M1165" s="49">
        <f t="shared" ref="M1165:M1168" si="2925">L1165*C1165</f>
        <v>8750</v>
      </c>
    </row>
    <row r="1166" spans="1:13" s="42" customFormat="1" x14ac:dyDescent="0.25">
      <c r="A1166" s="5">
        <v>43628</v>
      </c>
      <c r="B1166" s="37" t="s">
        <v>188</v>
      </c>
      <c r="C1166" s="37">
        <v>250</v>
      </c>
      <c r="D1166" s="37" t="s">
        <v>17</v>
      </c>
      <c r="E1166" s="74">
        <v>2629</v>
      </c>
      <c r="F1166" s="74">
        <v>2638</v>
      </c>
      <c r="G1166" s="41">
        <v>0</v>
      </c>
      <c r="H1166" s="74">
        <v>0</v>
      </c>
      <c r="I1166" s="49">
        <f t="shared" si="2923"/>
        <v>2250</v>
      </c>
      <c r="J1166" s="41">
        <v>0</v>
      </c>
      <c r="K1166" s="41">
        <v>0</v>
      </c>
      <c r="L1166" s="49">
        <f t="shared" si="2924"/>
        <v>9</v>
      </c>
      <c r="M1166" s="49">
        <f t="shared" si="2925"/>
        <v>2250</v>
      </c>
    </row>
    <row r="1167" spans="1:13" s="42" customFormat="1" x14ac:dyDescent="0.25">
      <c r="A1167" s="5">
        <v>43628</v>
      </c>
      <c r="B1167" s="37" t="s">
        <v>77</v>
      </c>
      <c r="C1167" s="37">
        <v>1400</v>
      </c>
      <c r="D1167" s="37" t="s">
        <v>17</v>
      </c>
      <c r="E1167" s="74">
        <v>730</v>
      </c>
      <c r="F1167" s="74">
        <v>732</v>
      </c>
      <c r="G1167" s="41">
        <v>735</v>
      </c>
      <c r="H1167" s="74">
        <v>0</v>
      </c>
      <c r="I1167" s="49">
        <f t="shared" si="2923"/>
        <v>2800</v>
      </c>
      <c r="J1167" s="41">
        <f>C1167*3</f>
        <v>4200</v>
      </c>
      <c r="K1167" s="41">
        <v>0</v>
      </c>
      <c r="L1167" s="49">
        <f t="shared" si="2924"/>
        <v>5</v>
      </c>
      <c r="M1167" s="49">
        <f t="shared" si="2925"/>
        <v>7000</v>
      </c>
    </row>
    <row r="1168" spans="1:13" s="42" customFormat="1" x14ac:dyDescent="0.25">
      <c r="A1168" s="5">
        <v>43628</v>
      </c>
      <c r="B1168" s="37" t="s">
        <v>115</v>
      </c>
      <c r="C1168" s="37">
        <v>2500</v>
      </c>
      <c r="D1168" s="37" t="s">
        <v>17</v>
      </c>
      <c r="E1168" s="74">
        <v>427</v>
      </c>
      <c r="F1168" s="74">
        <v>424.9</v>
      </c>
      <c r="G1168" s="41">
        <v>0</v>
      </c>
      <c r="H1168" s="74">
        <v>0</v>
      </c>
      <c r="I1168" s="49">
        <f t="shared" si="2923"/>
        <v>-5250.0000000000564</v>
      </c>
      <c r="J1168" s="41">
        <v>0</v>
      </c>
      <c r="K1168" s="41">
        <v>0</v>
      </c>
      <c r="L1168" s="49">
        <f t="shared" si="2924"/>
        <v>-2.1000000000000227</v>
      </c>
      <c r="M1168" s="49">
        <f t="shared" si="2925"/>
        <v>-5250.0000000000564</v>
      </c>
    </row>
    <row r="1169" spans="1:13" s="42" customFormat="1" x14ac:dyDescent="0.25">
      <c r="A1169" s="5">
        <v>43627</v>
      </c>
      <c r="B1169" s="37" t="s">
        <v>107</v>
      </c>
      <c r="C1169" s="37">
        <v>1000</v>
      </c>
      <c r="D1169" s="37" t="s">
        <v>20</v>
      </c>
      <c r="E1169" s="74">
        <v>523</v>
      </c>
      <c r="F1169" s="74">
        <v>520</v>
      </c>
      <c r="G1169" s="41">
        <v>514</v>
      </c>
      <c r="H1169" s="74">
        <v>0</v>
      </c>
      <c r="I1169" s="49">
        <f t="shared" ref="I1169:I1172" si="2926">(IF(D1169="SELL",E1169-F1169,IF(D1169="BUY",F1169-E1169)))*C1169</f>
        <v>3000</v>
      </c>
      <c r="J1169" s="41">
        <f>C1169*6</f>
        <v>6000</v>
      </c>
      <c r="K1169" s="41">
        <v>0</v>
      </c>
      <c r="L1169" s="49">
        <f t="shared" ref="L1169:L1172" si="2927">(J1169+I1169+K1169)/C1169</f>
        <v>9</v>
      </c>
      <c r="M1169" s="49">
        <f t="shared" ref="M1169:M1172" si="2928">L1169*C1169</f>
        <v>9000</v>
      </c>
    </row>
    <row r="1170" spans="1:13" s="42" customFormat="1" x14ac:dyDescent="0.25">
      <c r="A1170" s="5">
        <v>43627</v>
      </c>
      <c r="B1170" s="37" t="s">
        <v>552</v>
      </c>
      <c r="C1170" s="37">
        <v>1300</v>
      </c>
      <c r="D1170" s="37" t="s">
        <v>17</v>
      </c>
      <c r="E1170" s="74">
        <v>348</v>
      </c>
      <c r="F1170" s="74">
        <v>350</v>
      </c>
      <c r="G1170" s="41">
        <v>0</v>
      </c>
      <c r="H1170" s="74">
        <v>0</v>
      </c>
      <c r="I1170" s="49">
        <f t="shared" si="2926"/>
        <v>2600</v>
      </c>
      <c r="J1170" s="41">
        <v>0</v>
      </c>
      <c r="K1170" s="41">
        <v>0</v>
      </c>
      <c r="L1170" s="49">
        <f t="shared" si="2927"/>
        <v>2</v>
      </c>
      <c r="M1170" s="49">
        <f t="shared" si="2928"/>
        <v>2600</v>
      </c>
    </row>
    <row r="1171" spans="1:13" s="42" customFormat="1" x14ac:dyDescent="0.25">
      <c r="A1171" s="5">
        <v>43627</v>
      </c>
      <c r="B1171" s="37" t="s">
        <v>517</v>
      </c>
      <c r="C1171" s="37">
        <v>3200</v>
      </c>
      <c r="D1171" s="37" t="s">
        <v>20</v>
      </c>
      <c r="E1171" s="74">
        <v>116</v>
      </c>
      <c r="F1171" s="74">
        <v>115.2</v>
      </c>
      <c r="G1171" s="41">
        <v>0</v>
      </c>
      <c r="H1171" s="74">
        <v>0</v>
      </c>
      <c r="I1171" s="49">
        <f t="shared" si="2926"/>
        <v>2559.9999999999909</v>
      </c>
      <c r="J1171" s="41">
        <v>0</v>
      </c>
      <c r="K1171" s="41">
        <v>0</v>
      </c>
      <c r="L1171" s="49">
        <f t="shared" si="2927"/>
        <v>0.79999999999999716</v>
      </c>
      <c r="M1171" s="49">
        <f t="shared" si="2928"/>
        <v>2559.9999999999909</v>
      </c>
    </row>
    <row r="1172" spans="1:13" s="42" customFormat="1" x14ac:dyDescent="0.25">
      <c r="A1172" s="5">
        <v>43627</v>
      </c>
      <c r="B1172" s="37" t="s">
        <v>123</v>
      </c>
      <c r="C1172" s="37">
        <v>2750</v>
      </c>
      <c r="D1172" s="37" t="s">
        <v>17</v>
      </c>
      <c r="E1172" s="74">
        <v>345</v>
      </c>
      <c r="F1172" s="74">
        <v>343</v>
      </c>
      <c r="G1172" s="41">
        <v>0</v>
      </c>
      <c r="H1172" s="74">
        <v>0</v>
      </c>
      <c r="I1172" s="49">
        <f t="shared" si="2926"/>
        <v>-5500</v>
      </c>
      <c r="J1172" s="41">
        <v>0</v>
      </c>
      <c r="K1172" s="41">
        <v>0</v>
      </c>
      <c r="L1172" s="49">
        <f t="shared" si="2927"/>
        <v>-2</v>
      </c>
      <c r="M1172" s="49">
        <f t="shared" si="2928"/>
        <v>-5500</v>
      </c>
    </row>
    <row r="1173" spans="1:13" s="42" customFormat="1" x14ac:dyDescent="0.25">
      <c r="A1173" s="5">
        <v>43626</v>
      </c>
      <c r="B1173" s="37" t="s">
        <v>107</v>
      </c>
      <c r="C1173" s="37">
        <v>1000</v>
      </c>
      <c r="D1173" s="37" t="s">
        <v>20</v>
      </c>
      <c r="E1173" s="74">
        <v>535</v>
      </c>
      <c r="F1173" s="74">
        <v>532.5</v>
      </c>
      <c r="G1173" s="41">
        <v>529</v>
      </c>
      <c r="H1173" s="74">
        <v>0</v>
      </c>
      <c r="I1173" s="49">
        <f t="shared" ref="I1173:I1175" si="2929">(IF(D1173="SELL",E1173-F1173,IF(D1173="BUY",F1173-E1173)))*C1173</f>
        <v>2500</v>
      </c>
      <c r="J1173" s="41">
        <f>C1173*3.5</f>
        <v>3500</v>
      </c>
      <c r="K1173" s="41">
        <v>0</v>
      </c>
      <c r="L1173" s="49">
        <f t="shared" ref="L1173:L1175" si="2930">(J1173+I1173+K1173)/C1173</f>
        <v>6</v>
      </c>
      <c r="M1173" s="49">
        <f t="shared" ref="M1173:M1175" si="2931">L1173*C1173</f>
        <v>6000</v>
      </c>
    </row>
    <row r="1174" spans="1:13" s="42" customFormat="1" x14ac:dyDescent="0.25">
      <c r="A1174" s="5">
        <v>43626</v>
      </c>
      <c r="B1174" s="37" t="s">
        <v>161</v>
      </c>
      <c r="C1174" s="37">
        <v>4000</v>
      </c>
      <c r="D1174" s="37" t="s">
        <v>17</v>
      </c>
      <c r="E1174" s="74">
        <v>156</v>
      </c>
      <c r="F1174" s="74">
        <v>154</v>
      </c>
      <c r="G1174" s="41">
        <v>0</v>
      </c>
      <c r="H1174" s="74">
        <v>0</v>
      </c>
      <c r="I1174" s="49">
        <f t="shared" si="2929"/>
        <v>-8000</v>
      </c>
      <c r="J1174" s="41">
        <v>0</v>
      </c>
      <c r="K1174" s="41">
        <v>0</v>
      </c>
      <c r="L1174" s="49">
        <f t="shared" si="2930"/>
        <v>-2</v>
      </c>
      <c r="M1174" s="49">
        <f t="shared" si="2931"/>
        <v>-8000</v>
      </c>
    </row>
    <row r="1175" spans="1:13" s="42" customFormat="1" x14ac:dyDescent="0.25">
      <c r="A1175" s="5">
        <v>43626</v>
      </c>
      <c r="B1175" s="37" t="s">
        <v>103</v>
      </c>
      <c r="C1175" s="37">
        <v>250</v>
      </c>
      <c r="D1175" s="37" t="s">
        <v>17</v>
      </c>
      <c r="E1175" s="74">
        <v>2920</v>
      </c>
      <c r="F1175" s="74">
        <v>2915</v>
      </c>
      <c r="G1175" s="41">
        <v>0</v>
      </c>
      <c r="H1175" s="74">
        <v>0</v>
      </c>
      <c r="I1175" s="49">
        <f t="shared" si="2929"/>
        <v>-1250</v>
      </c>
      <c r="J1175" s="41">
        <v>0</v>
      </c>
      <c r="K1175" s="41">
        <v>0</v>
      </c>
      <c r="L1175" s="49">
        <f t="shared" si="2930"/>
        <v>-5</v>
      </c>
      <c r="M1175" s="49">
        <f t="shared" si="2931"/>
        <v>-1250</v>
      </c>
    </row>
    <row r="1176" spans="1:13" s="42" customFormat="1" x14ac:dyDescent="0.25">
      <c r="A1176" s="5">
        <v>43623</v>
      </c>
      <c r="B1176" s="37" t="s">
        <v>123</v>
      </c>
      <c r="C1176" s="37">
        <v>2750</v>
      </c>
      <c r="D1176" s="37" t="s">
        <v>20</v>
      </c>
      <c r="E1176" s="74">
        <v>340</v>
      </c>
      <c r="F1176" s="74">
        <v>339</v>
      </c>
      <c r="G1176" s="41">
        <v>337.5</v>
      </c>
      <c r="H1176" s="74">
        <v>335</v>
      </c>
      <c r="I1176" s="49">
        <f t="shared" ref="I1176:I1179" si="2932">(IF(D1176="SELL",E1176-F1176,IF(D1176="BUY",F1176-E1176)))*C1176</f>
        <v>2750</v>
      </c>
      <c r="J1176" s="41">
        <f>C1176*1.5</f>
        <v>4125</v>
      </c>
      <c r="K1176" s="41">
        <f>C1176*2.5</f>
        <v>6875</v>
      </c>
      <c r="L1176" s="49">
        <f t="shared" ref="L1176:L1179" si="2933">(J1176+I1176+K1176)/C1176</f>
        <v>5</v>
      </c>
      <c r="M1176" s="49">
        <f t="shared" ref="M1176:M1179" si="2934">L1176*C1176</f>
        <v>13750</v>
      </c>
    </row>
    <row r="1177" spans="1:13" s="42" customFormat="1" x14ac:dyDescent="0.25">
      <c r="A1177" s="5">
        <v>43623</v>
      </c>
      <c r="B1177" s="37" t="s">
        <v>81</v>
      </c>
      <c r="C1177" s="37">
        <v>500</v>
      </c>
      <c r="D1177" s="37" t="s">
        <v>20</v>
      </c>
      <c r="E1177" s="74">
        <v>737</v>
      </c>
      <c r="F1177" s="74">
        <v>732</v>
      </c>
      <c r="G1177" s="41">
        <v>725</v>
      </c>
      <c r="H1177" s="74">
        <v>0</v>
      </c>
      <c r="I1177" s="49">
        <f t="shared" si="2932"/>
        <v>2500</v>
      </c>
      <c r="J1177" s="41">
        <f>C1177*7</f>
        <v>3500</v>
      </c>
      <c r="K1177" s="41">
        <v>0</v>
      </c>
      <c r="L1177" s="49">
        <f t="shared" si="2933"/>
        <v>12</v>
      </c>
      <c r="M1177" s="49">
        <f t="shared" si="2934"/>
        <v>6000</v>
      </c>
    </row>
    <row r="1178" spans="1:13" s="42" customFormat="1" x14ac:dyDescent="0.25">
      <c r="A1178" s="5">
        <v>43623</v>
      </c>
      <c r="B1178" s="37" t="s">
        <v>135</v>
      </c>
      <c r="C1178" s="37">
        <v>2300</v>
      </c>
      <c r="D1178" s="37" t="s">
        <v>17</v>
      </c>
      <c r="E1178" s="74">
        <v>167.5</v>
      </c>
      <c r="F1178" s="74">
        <v>168.2</v>
      </c>
      <c r="G1178" s="41">
        <v>0</v>
      </c>
      <c r="H1178" s="74">
        <v>0</v>
      </c>
      <c r="I1178" s="49">
        <f t="shared" si="2932"/>
        <v>1609.9999999999739</v>
      </c>
      <c r="J1178" s="41">
        <v>0</v>
      </c>
      <c r="K1178" s="41">
        <v>0</v>
      </c>
      <c r="L1178" s="49">
        <f t="shared" si="2933"/>
        <v>0.69999999999998863</v>
      </c>
      <c r="M1178" s="49">
        <f t="shared" si="2934"/>
        <v>1609.9999999999739</v>
      </c>
    </row>
    <row r="1179" spans="1:13" s="42" customFormat="1" x14ac:dyDescent="0.25">
      <c r="A1179" s="5">
        <v>43623</v>
      </c>
      <c r="B1179" s="37" t="s">
        <v>28</v>
      </c>
      <c r="C1179" s="37">
        <v>3000</v>
      </c>
      <c r="D1179" s="37" t="s">
        <v>17</v>
      </c>
      <c r="E1179" s="74">
        <v>341</v>
      </c>
      <c r="F1179" s="74">
        <v>339.5</v>
      </c>
      <c r="G1179" s="41">
        <v>0</v>
      </c>
      <c r="H1179" s="74">
        <v>0</v>
      </c>
      <c r="I1179" s="49">
        <f t="shared" si="2932"/>
        <v>-4500</v>
      </c>
      <c r="J1179" s="41">
        <v>0</v>
      </c>
      <c r="K1179" s="41">
        <v>0</v>
      </c>
      <c r="L1179" s="49">
        <f t="shared" si="2933"/>
        <v>-1.5</v>
      </c>
      <c r="M1179" s="49">
        <f t="shared" si="2934"/>
        <v>-4500</v>
      </c>
    </row>
    <row r="1180" spans="1:13" s="42" customFormat="1" x14ac:dyDescent="0.25">
      <c r="A1180" s="5">
        <v>43622</v>
      </c>
      <c r="B1180" s="37" t="s">
        <v>28</v>
      </c>
      <c r="C1180" s="37">
        <v>3000</v>
      </c>
      <c r="D1180" s="37" t="s">
        <v>20</v>
      </c>
      <c r="E1180" s="74">
        <v>347</v>
      </c>
      <c r="F1180" s="74">
        <v>346</v>
      </c>
      <c r="G1180" s="41">
        <v>344.5</v>
      </c>
      <c r="H1180" s="74">
        <v>340</v>
      </c>
      <c r="I1180" s="49">
        <f t="shared" ref="I1180:I1183" si="2935">(IF(D1180="SELL",E1180-F1180,IF(D1180="BUY",F1180-E1180)))*C1180</f>
        <v>3000</v>
      </c>
      <c r="J1180" s="41">
        <f>C1180*1.5</f>
        <v>4500</v>
      </c>
      <c r="K1180" s="41">
        <f>C1180*4.5</f>
        <v>13500</v>
      </c>
      <c r="L1180" s="49">
        <f t="shared" ref="L1180:L1183" si="2936">(J1180+I1180+K1180)/C1180</f>
        <v>7</v>
      </c>
      <c r="M1180" s="49">
        <f t="shared" ref="M1180:M1183" si="2937">L1180*C1180</f>
        <v>21000</v>
      </c>
    </row>
    <row r="1181" spans="1:13" s="42" customFormat="1" x14ac:dyDescent="0.25">
      <c r="A1181" s="5">
        <v>43622</v>
      </c>
      <c r="B1181" s="37" t="s">
        <v>127</v>
      </c>
      <c r="C1181" s="37">
        <v>2500</v>
      </c>
      <c r="D1181" s="37" t="s">
        <v>20</v>
      </c>
      <c r="E1181" s="74">
        <v>224</v>
      </c>
      <c r="F1181" s="74">
        <v>222.5</v>
      </c>
      <c r="G1181" s="41">
        <v>0</v>
      </c>
      <c r="H1181" s="74">
        <v>0</v>
      </c>
      <c r="I1181" s="49">
        <f t="shared" si="2935"/>
        <v>3750</v>
      </c>
      <c r="J1181" s="41">
        <v>0</v>
      </c>
      <c r="K1181" s="41">
        <v>0</v>
      </c>
      <c r="L1181" s="49">
        <f t="shared" si="2936"/>
        <v>1.5</v>
      </c>
      <c r="M1181" s="49">
        <f t="shared" si="2937"/>
        <v>3750</v>
      </c>
    </row>
    <row r="1182" spans="1:13" s="42" customFormat="1" x14ac:dyDescent="0.25">
      <c r="A1182" s="5">
        <v>43622</v>
      </c>
      <c r="B1182" s="37" t="s">
        <v>39</v>
      </c>
      <c r="C1182" s="37">
        <v>2400</v>
      </c>
      <c r="D1182" s="37" t="s">
        <v>20</v>
      </c>
      <c r="E1182" s="74">
        <v>280</v>
      </c>
      <c r="F1182" s="74">
        <v>278.75</v>
      </c>
      <c r="G1182" s="41">
        <v>0</v>
      </c>
      <c r="H1182" s="74">
        <v>0</v>
      </c>
      <c r="I1182" s="49">
        <f t="shared" si="2935"/>
        <v>3000</v>
      </c>
      <c r="J1182" s="41">
        <v>0</v>
      </c>
      <c r="K1182" s="41">
        <v>0</v>
      </c>
      <c r="L1182" s="49">
        <f t="shared" si="2936"/>
        <v>1.25</v>
      </c>
      <c r="M1182" s="49">
        <f t="shared" si="2937"/>
        <v>3000</v>
      </c>
    </row>
    <row r="1183" spans="1:13" s="42" customFormat="1" x14ac:dyDescent="0.25">
      <c r="A1183" s="5">
        <v>43622</v>
      </c>
      <c r="B1183" s="37" t="s">
        <v>103</v>
      </c>
      <c r="C1183" s="37">
        <v>250</v>
      </c>
      <c r="D1183" s="37" t="s">
        <v>20</v>
      </c>
      <c r="E1183" s="74">
        <v>2855</v>
      </c>
      <c r="F1183" s="74">
        <v>2845</v>
      </c>
      <c r="G1183" s="41">
        <v>0</v>
      </c>
      <c r="H1183" s="74">
        <v>0</v>
      </c>
      <c r="I1183" s="49">
        <f t="shared" si="2935"/>
        <v>2500</v>
      </c>
      <c r="J1183" s="41">
        <v>0</v>
      </c>
      <c r="K1183" s="41">
        <v>0</v>
      </c>
      <c r="L1183" s="49">
        <f t="shared" si="2936"/>
        <v>10</v>
      </c>
      <c r="M1183" s="49">
        <f t="shared" si="2937"/>
        <v>2500</v>
      </c>
    </row>
    <row r="1184" spans="1:13" s="42" customFormat="1" x14ac:dyDescent="0.25">
      <c r="A1184" s="5">
        <v>43620</v>
      </c>
      <c r="B1184" s="37" t="s">
        <v>549</v>
      </c>
      <c r="C1184" s="37">
        <v>2000</v>
      </c>
      <c r="D1184" s="37" t="s">
        <v>17</v>
      </c>
      <c r="E1184" s="74">
        <v>279</v>
      </c>
      <c r="F1184" s="74">
        <v>280.5</v>
      </c>
      <c r="G1184" s="41">
        <v>0</v>
      </c>
      <c r="H1184" s="74">
        <v>0</v>
      </c>
      <c r="I1184" s="49">
        <f t="shared" ref="I1184:I1186" si="2938">(IF(D1184="SELL",E1184-F1184,IF(D1184="BUY",F1184-E1184)))*C1184</f>
        <v>3000</v>
      </c>
      <c r="J1184" s="41">
        <v>0</v>
      </c>
      <c r="K1184" s="41">
        <v>0</v>
      </c>
      <c r="L1184" s="49">
        <f t="shared" ref="L1184:L1186" si="2939">(J1184+I1184+K1184)/C1184</f>
        <v>1.5</v>
      </c>
      <c r="M1184" s="49">
        <f t="shared" ref="M1184:M1186" si="2940">L1184*C1184</f>
        <v>3000</v>
      </c>
    </row>
    <row r="1185" spans="1:13" s="42" customFormat="1" x14ac:dyDescent="0.25">
      <c r="A1185" s="5">
        <v>43620</v>
      </c>
      <c r="B1185" s="37" t="s">
        <v>101</v>
      </c>
      <c r="C1185" s="37">
        <v>1750</v>
      </c>
      <c r="D1185" s="37" t="s">
        <v>17</v>
      </c>
      <c r="E1185" s="74">
        <v>152.5</v>
      </c>
      <c r="F1185" s="74">
        <v>154</v>
      </c>
      <c r="G1185" s="41">
        <v>0</v>
      </c>
      <c r="H1185" s="74">
        <v>0</v>
      </c>
      <c r="I1185" s="49">
        <f t="shared" si="2938"/>
        <v>2625</v>
      </c>
      <c r="J1185" s="41">
        <v>0</v>
      </c>
      <c r="K1185" s="41">
        <v>0</v>
      </c>
      <c r="L1185" s="49">
        <f t="shared" si="2939"/>
        <v>1.5</v>
      </c>
      <c r="M1185" s="49">
        <f t="shared" si="2940"/>
        <v>2625</v>
      </c>
    </row>
    <row r="1186" spans="1:13" s="42" customFormat="1" x14ac:dyDescent="0.25">
      <c r="A1186" s="5">
        <v>43620</v>
      </c>
      <c r="B1186" s="37" t="s">
        <v>107</v>
      </c>
      <c r="C1186" s="37">
        <v>1000</v>
      </c>
      <c r="D1186" s="37" t="s">
        <v>20</v>
      </c>
      <c r="E1186" s="74">
        <v>533</v>
      </c>
      <c r="F1186" s="74">
        <v>536</v>
      </c>
      <c r="G1186" s="41">
        <v>0</v>
      </c>
      <c r="H1186" s="74">
        <v>0</v>
      </c>
      <c r="I1186" s="49">
        <f t="shared" si="2938"/>
        <v>-3000</v>
      </c>
      <c r="J1186" s="41">
        <v>0</v>
      </c>
      <c r="K1186" s="41">
        <v>0</v>
      </c>
      <c r="L1186" s="49">
        <f t="shared" si="2939"/>
        <v>-3</v>
      </c>
      <c r="M1186" s="49">
        <f t="shared" si="2940"/>
        <v>-3000</v>
      </c>
    </row>
    <row r="1187" spans="1:13" s="42" customFormat="1" x14ac:dyDescent="0.25">
      <c r="A1187" s="5">
        <v>43619</v>
      </c>
      <c r="B1187" s="37" t="s">
        <v>28</v>
      </c>
      <c r="C1187" s="37">
        <v>3000</v>
      </c>
      <c r="D1187" s="37" t="s">
        <v>17</v>
      </c>
      <c r="E1187" s="74">
        <v>353</v>
      </c>
      <c r="F1187" s="74">
        <v>354</v>
      </c>
      <c r="G1187" s="41">
        <v>355.5</v>
      </c>
      <c r="H1187" s="74">
        <v>0</v>
      </c>
      <c r="I1187" s="49">
        <f t="shared" ref="I1187:I1189" si="2941">(IF(D1187="SELL",E1187-F1187,IF(D1187="BUY",F1187-E1187)))*C1187</f>
        <v>3000</v>
      </c>
      <c r="J1187" s="41">
        <f>C1187*1.5</f>
        <v>4500</v>
      </c>
      <c r="K1187" s="41">
        <v>0</v>
      </c>
      <c r="L1187" s="49">
        <f t="shared" ref="L1187:L1189" si="2942">(J1187+I1187+K1187)/C1187</f>
        <v>2.5</v>
      </c>
      <c r="M1187" s="49">
        <f t="shared" ref="M1187:M1189" si="2943">L1187*C1187</f>
        <v>7500</v>
      </c>
    </row>
    <row r="1188" spans="1:13" s="42" customFormat="1" x14ac:dyDescent="0.25">
      <c r="A1188" s="5">
        <v>43619</v>
      </c>
      <c r="B1188" s="37" t="s">
        <v>550</v>
      </c>
      <c r="C1188" s="37">
        <v>1600</v>
      </c>
      <c r="D1188" s="37" t="s">
        <v>17</v>
      </c>
      <c r="E1188" s="74">
        <v>365</v>
      </c>
      <c r="F1188" s="74">
        <v>367</v>
      </c>
      <c r="G1188" s="41">
        <v>0</v>
      </c>
      <c r="H1188" s="74">
        <v>0</v>
      </c>
      <c r="I1188" s="49">
        <f t="shared" si="2941"/>
        <v>3200</v>
      </c>
      <c r="J1188" s="41">
        <v>0</v>
      </c>
      <c r="K1188" s="41">
        <v>0</v>
      </c>
      <c r="L1188" s="49">
        <f t="shared" si="2942"/>
        <v>2</v>
      </c>
      <c r="M1188" s="49">
        <f t="shared" si="2943"/>
        <v>3200</v>
      </c>
    </row>
    <row r="1189" spans="1:13" s="42" customFormat="1" x14ac:dyDescent="0.25">
      <c r="A1189" s="5">
        <v>43619</v>
      </c>
      <c r="B1189" s="37" t="s">
        <v>542</v>
      </c>
      <c r="C1189" s="37">
        <v>1500</v>
      </c>
      <c r="D1189" s="37" t="s">
        <v>20</v>
      </c>
      <c r="E1189" s="74">
        <v>271</v>
      </c>
      <c r="F1189" s="74">
        <v>269.5</v>
      </c>
      <c r="G1189" s="41">
        <v>0</v>
      </c>
      <c r="H1189" s="74">
        <v>0</v>
      </c>
      <c r="I1189" s="49">
        <f t="shared" si="2941"/>
        <v>2250</v>
      </c>
      <c r="J1189" s="41">
        <v>0</v>
      </c>
      <c r="K1189" s="41">
        <v>0</v>
      </c>
      <c r="L1189" s="49">
        <f t="shared" si="2942"/>
        <v>1.5</v>
      </c>
      <c r="M1189" s="49">
        <f t="shared" si="2943"/>
        <v>2250</v>
      </c>
    </row>
    <row r="1190" spans="1:13" s="42" customFormat="1" x14ac:dyDescent="0.25">
      <c r="A1190" s="5">
        <v>43616</v>
      </c>
      <c r="B1190" s="37" t="s">
        <v>184</v>
      </c>
      <c r="C1190" s="37">
        <v>250</v>
      </c>
      <c r="D1190" s="37" t="s">
        <v>17</v>
      </c>
      <c r="E1190" s="74">
        <v>2155</v>
      </c>
      <c r="F1190" s="74">
        <v>2165</v>
      </c>
      <c r="G1190" s="41">
        <v>2180</v>
      </c>
      <c r="H1190" s="74">
        <v>0</v>
      </c>
      <c r="I1190" s="49">
        <f t="shared" ref="I1190:I1192" si="2944">(IF(D1190="SELL",E1190-F1190,IF(D1190="BUY",F1190-E1190)))*C1190</f>
        <v>2500</v>
      </c>
      <c r="J1190" s="41">
        <f>C1190*15</f>
        <v>3750</v>
      </c>
      <c r="K1190" s="41">
        <v>0</v>
      </c>
      <c r="L1190" s="49">
        <f t="shared" ref="L1190:L1192" si="2945">(J1190+I1190+K1190)/C1190</f>
        <v>25</v>
      </c>
      <c r="M1190" s="49">
        <f t="shared" ref="M1190:M1192" si="2946">L1190*C1190</f>
        <v>6250</v>
      </c>
    </row>
    <row r="1191" spans="1:13" s="42" customFormat="1" x14ac:dyDescent="0.25">
      <c r="A1191" s="5">
        <v>43616</v>
      </c>
      <c r="B1191" s="37" t="s">
        <v>28</v>
      </c>
      <c r="C1191" s="37">
        <v>3000</v>
      </c>
      <c r="D1191" s="37" t="s">
        <v>17</v>
      </c>
      <c r="E1191" s="74">
        <v>357.5</v>
      </c>
      <c r="F1191" s="74">
        <v>358.5</v>
      </c>
      <c r="G1191" s="41">
        <v>0</v>
      </c>
      <c r="H1191" s="74">
        <v>0</v>
      </c>
      <c r="I1191" s="49">
        <f t="shared" si="2944"/>
        <v>3000</v>
      </c>
      <c r="J1191" s="41">
        <v>0</v>
      </c>
      <c r="K1191" s="41">
        <v>0</v>
      </c>
      <c r="L1191" s="49">
        <f t="shared" si="2945"/>
        <v>1</v>
      </c>
      <c r="M1191" s="49">
        <f t="shared" si="2946"/>
        <v>3000</v>
      </c>
    </row>
    <row r="1192" spans="1:13" s="42" customFormat="1" x14ac:dyDescent="0.25">
      <c r="A1192" s="5">
        <v>43616</v>
      </c>
      <c r="B1192" s="37" t="s">
        <v>139</v>
      </c>
      <c r="C1192" s="37">
        <v>2000</v>
      </c>
      <c r="D1192" s="37" t="s">
        <v>20</v>
      </c>
      <c r="E1192" s="74">
        <v>172</v>
      </c>
      <c r="F1192" s="74">
        <v>170.7</v>
      </c>
      <c r="G1192" s="41">
        <v>0</v>
      </c>
      <c r="H1192" s="74">
        <v>0</v>
      </c>
      <c r="I1192" s="49">
        <f t="shared" si="2944"/>
        <v>2600.0000000000227</v>
      </c>
      <c r="J1192" s="41">
        <v>0</v>
      </c>
      <c r="K1192" s="41">
        <v>0</v>
      </c>
      <c r="L1192" s="49">
        <f t="shared" si="2945"/>
        <v>1.3000000000000114</v>
      </c>
      <c r="M1192" s="49">
        <f t="shared" si="2946"/>
        <v>2600.0000000000227</v>
      </c>
    </row>
    <row r="1193" spans="1:13" s="42" customFormat="1" x14ac:dyDescent="0.25">
      <c r="A1193" s="5">
        <v>43615</v>
      </c>
      <c r="B1193" s="37" t="s">
        <v>77</v>
      </c>
      <c r="C1193" s="37">
        <v>1400</v>
      </c>
      <c r="D1193" s="37" t="s">
        <v>17</v>
      </c>
      <c r="E1193" s="74">
        <v>701.5</v>
      </c>
      <c r="F1193" s="74">
        <v>703.5</v>
      </c>
      <c r="G1193" s="41">
        <v>706</v>
      </c>
      <c r="H1193" s="74">
        <v>0</v>
      </c>
      <c r="I1193" s="49">
        <f t="shared" ref="I1193:I1194" si="2947">(IF(D1193="SELL",E1193-F1193,IF(D1193="BUY",F1193-E1193)))*C1193</f>
        <v>2800</v>
      </c>
      <c r="J1193" s="41">
        <f>C1193*2.5</f>
        <v>3500</v>
      </c>
      <c r="K1193" s="41">
        <v>0</v>
      </c>
      <c r="L1193" s="49">
        <f t="shared" ref="L1193:L1194" si="2948">(J1193+I1193+K1193)/C1193</f>
        <v>4.5</v>
      </c>
      <c r="M1193" s="49">
        <f t="shared" ref="M1193:M1194" si="2949">L1193*C1193</f>
        <v>6300</v>
      </c>
    </row>
    <row r="1194" spans="1:13" s="42" customFormat="1" x14ac:dyDescent="0.25">
      <c r="A1194" s="5">
        <v>43615</v>
      </c>
      <c r="B1194" s="37" t="s">
        <v>111</v>
      </c>
      <c r="C1194" s="37">
        <v>1100</v>
      </c>
      <c r="D1194" s="37" t="s">
        <v>20</v>
      </c>
      <c r="E1194" s="74">
        <v>413</v>
      </c>
      <c r="F1194" s="74">
        <v>410.8</v>
      </c>
      <c r="G1194" s="41">
        <v>0</v>
      </c>
      <c r="H1194" s="74">
        <v>0</v>
      </c>
      <c r="I1194" s="49">
        <f t="shared" si="2947"/>
        <v>2419.9999999999873</v>
      </c>
      <c r="J1194" s="41">
        <v>0</v>
      </c>
      <c r="K1194" s="41">
        <v>0</v>
      </c>
      <c r="L1194" s="49">
        <f t="shared" si="2948"/>
        <v>2.1999999999999886</v>
      </c>
      <c r="M1194" s="49">
        <f t="shared" si="2949"/>
        <v>2419.9999999999873</v>
      </c>
    </row>
    <row r="1195" spans="1:13" s="42" customFormat="1" x14ac:dyDescent="0.25">
      <c r="A1195" s="5">
        <v>43614</v>
      </c>
      <c r="B1195" s="37" t="s">
        <v>73</v>
      </c>
      <c r="C1195" s="37">
        <v>2667</v>
      </c>
      <c r="D1195" s="37" t="s">
        <v>17</v>
      </c>
      <c r="E1195" s="74">
        <v>351.5</v>
      </c>
      <c r="F1195" s="74">
        <v>352.75</v>
      </c>
      <c r="G1195" s="41">
        <v>355</v>
      </c>
      <c r="H1195" s="74">
        <v>0</v>
      </c>
      <c r="I1195" s="49">
        <f t="shared" ref="I1195:I1199" si="2950">(IF(D1195="SELL",E1195-F1195,IF(D1195="BUY",F1195-E1195)))*C1195</f>
        <v>3333.75</v>
      </c>
      <c r="J1195" s="41">
        <f>C1195*2.25</f>
        <v>6000.75</v>
      </c>
      <c r="K1195" s="41">
        <v>0</v>
      </c>
      <c r="L1195" s="49">
        <f t="shared" ref="L1195:L1199" si="2951">(J1195+I1195+K1195)/C1195</f>
        <v>3.5</v>
      </c>
      <c r="M1195" s="49">
        <f t="shared" ref="M1195:M1199" si="2952">L1195*C1195</f>
        <v>9334.5</v>
      </c>
    </row>
    <row r="1196" spans="1:13" s="42" customFormat="1" x14ac:dyDescent="0.25">
      <c r="A1196" s="5">
        <v>43614</v>
      </c>
      <c r="B1196" s="37" t="s">
        <v>28</v>
      </c>
      <c r="C1196" s="37">
        <v>3000</v>
      </c>
      <c r="D1196" s="37" t="s">
        <v>20</v>
      </c>
      <c r="E1196" s="74">
        <v>352.5</v>
      </c>
      <c r="F1196" s="74">
        <v>351.7</v>
      </c>
      <c r="G1196" s="41">
        <v>350.5</v>
      </c>
      <c r="H1196" s="74">
        <v>0</v>
      </c>
      <c r="I1196" s="49">
        <f t="shared" si="2950"/>
        <v>2400.0000000000341</v>
      </c>
      <c r="J1196" s="41">
        <f>C1196*1.2</f>
        <v>3600</v>
      </c>
      <c r="K1196" s="41">
        <v>0</v>
      </c>
      <c r="L1196" s="49">
        <f t="shared" si="2951"/>
        <v>2.0000000000000115</v>
      </c>
      <c r="M1196" s="49">
        <f t="shared" si="2952"/>
        <v>6000.0000000000346</v>
      </c>
    </row>
    <row r="1197" spans="1:13" s="42" customFormat="1" x14ac:dyDescent="0.25">
      <c r="A1197" s="5">
        <v>43614</v>
      </c>
      <c r="B1197" s="37" t="s">
        <v>37</v>
      </c>
      <c r="C1197" s="37">
        <v>1500</v>
      </c>
      <c r="D1197" s="37" t="s">
        <v>17</v>
      </c>
      <c r="E1197" s="74">
        <v>544.5</v>
      </c>
      <c r="F1197" s="74">
        <v>546</v>
      </c>
      <c r="G1197" s="41">
        <v>548</v>
      </c>
      <c r="H1197" s="74">
        <v>0</v>
      </c>
      <c r="I1197" s="49">
        <f>(IF(D1197="SELL",E1197-F1197,IF(D1197="BUY",F1197-E1197)))*C1197</f>
        <v>2250</v>
      </c>
      <c r="J1197" s="41">
        <f>C1197*2</f>
        <v>3000</v>
      </c>
      <c r="K1197" s="41">
        <v>0</v>
      </c>
      <c r="L1197" s="49">
        <f>(J1197+I1197+K1197)/C1197</f>
        <v>3.5</v>
      </c>
      <c r="M1197" s="49">
        <f>L1197*C1197</f>
        <v>5250</v>
      </c>
    </row>
    <row r="1198" spans="1:13" s="42" customFormat="1" x14ac:dyDescent="0.25">
      <c r="A1198" s="5">
        <v>43614</v>
      </c>
      <c r="B1198" s="37" t="s">
        <v>103</v>
      </c>
      <c r="C1198" s="37">
        <v>250</v>
      </c>
      <c r="D1198" s="37" t="s">
        <v>17</v>
      </c>
      <c r="E1198" s="74">
        <v>2915</v>
      </c>
      <c r="F1198" s="74">
        <v>2925</v>
      </c>
      <c r="G1198" s="41">
        <v>0</v>
      </c>
      <c r="H1198" s="74">
        <v>0</v>
      </c>
      <c r="I1198" s="49">
        <f t="shared" si="2950"/>
        <v>2500</v>
      </c>
      <c r="J1198" s="41">
        <v>0</v>
      </c>
      <c r="K1198" s="41">
        <v>0</v>
      </c>
      <c r="L1198" s="49">
        <f t="shared" si="2951"/>
        <v>10</v>
      </c>
      <c r="M1198" s="49">
        <f t="shared" si="2952"/>
        <v>2500</v>
      </c>
    </row>
    <row r="1199" spans="1:13" s="42" customFormat="1" x14ac:dyDescent="0.25">
      <c r="A1199" s="5">
        <v>43614</v>
      </c>
      <c r="B1199" s="37" t="s">
        <v>136</v>
      </c>
      <c r="C1199" s="37">
        <v>1800</v>
      </c>
      <c r="D1199" s="37" t="s">
        <v>20</v>
      </c>
      <c r="E1199" s="74">
        <v>397</v>
      </c>
      <c r="F1199" s="74">
        <v>395.5</v>
      </c>
      <c r="G1199" s="41">
        <v>0</v>
      </c>
      <c r="H1199" s="74">
        <v>0</v>
      </c>
      <c r="I1199" s="49">
        <f t="shared" si="2950"/>
        <v>2700</v>
      </c>
      <c r="J1199" s="41">
        <v>0</v>
      </c>
      <c r="K1199" s="41">
        <v>0</v>
      </c>
      <c r="L1199" s="49">
        <f t="shared" si="2951"/>
        <v>1.5</v>
      </c>
      <c r="M1199" s="49">
        <f t="shared" si="2952"/>
        <v>2700</v>
      </c>
    </row>
    <row r="1200" spans="1:13" s="42" customFormat="1" x14ac:dyDescent="0.25">
      <c r="A1200" s="5">
        <v>43613</v>
      </c>
      <c r="B1200" s="37" t="s">
        <v>73</v>
      </c>
      <c r="C1200" s="37">
        <v>2667</v>
      </c>
      <c r="D1200" s="37" t="s">
        <v>20</v>
      </c>
      <c r="E1200" s="74">
        <v>350.6</v>
      </c>
      <c r="F1200" s="74">
        <v>349.6</v>
      </c>
      <c r="G1200" s="41">
        <v>348</v>
      </c>
      <c r="H1200" s="74">
        <v>0</v>
      </c>
      <c r="I1200" s="49">
        <f t="shared" ref="I1200:I1203" si="2953">(IF(D1200="SELL",E1200-F1200,IF(D1200="BUY",F1200-E1200)))*C1200</f>
        <v>2667</v>
      </c>
      <c r="J1200" s="41">
        <f>C1200*1.4</f>
        <v>3733.7999999999997</v>
      </c>
      <c r="K1200" s="41">
        <v>0</v>
      </c>
      <c r="L1200" s="49">
        <f t="shared" ref="L1200:L1203" si="2954">(J1200+I1200+K1200)/C1200</f>
        <v>2.4</v>
      </c>
      <c r="M1200" s="49">
        <f t="shared" ref="M1200:M1203" si="2955">L1200*C1200</f>
        <v>6400.8</v>
      </c>
    </row>
    <row r="1201" spans="1:13" s="42" customFormat="1" x14ac:dyDescent="0.25">
      <c r="A1201" s="5">
        <v>43613</v>
      </c>
      <c r="B1201" s="37" t="s">
        <v>551</v>
      </c>
      <c r="C1201" s="37">
        <v>2250</v>
      </c>
      <c r="D1201" s="37" t="s">
        <v>17</v>
      </c>
      <c r="E1201" s="74">
        <v>168</v>
      </c>
      <c r="F1201" s="74">
        <v>169.2</v>
      </c>
      <c r="G1201" s="41">
        <v>171</v>
      </c>
      <c r="H1201" s="74">
        <v>0</v>
      </c>
      <c r="I1201" s="49">
        <f t="shared" si="2953"/>
        <v>2699.9999999999745</v>
      </c>
      <c r="J1201" s="41">
        <f>C1201*1.8</f>
        <v>4050</v>
      </c>
      <c r="K1201" s="41">
        <v>0</v>
      </c>
      <c r="L1201" s="49">
        <f t="shared" si="2954"/>
        <v>2.9999999999999889</v>
      </c>
      <c r="M1201" s="49">
        <f t="shared" si="2955"/>
        <v>6749.9999999999754</v>
      </c>
    </row>
    <row r="1202" spans="1:13" s="42" customFormat="1" x14ac:dyDescent="0.25">
      <c r="A1202" s="5">
        <v>43613</v>
      </c>
      <c r="B1202" s="37" t="s">
        <v>135</v>
      </c>
      <c r="C1202" s="37">
        <v>2300</v>
      </c>
      <c r="D1202" s="37" t="s">
        <v>17</v>
      </c>
      <c r="E1202" s="74">
        <v>171</v>
      </c>
      <c r="F1202" s="74">
        <v>168</v>
      </c>
      <c r="G1202" s="41">
        <v>0</v>
      </c>
      <c r="H1202" s="74">
        <v>0</v>
      </c>
      <c r="I1202" s="49">
        <f t="shared" si="2953"/>
        <v>-6900</v>
      </c>
      <c r="J1202" s="41">
        <v>0</v>
      </c>
      <c r="K1202" s="41">
        <v>0</v>
      </c>
      <c r="L1202" s="49">
        <f t="shared" si="2954"/>
        <v>-3</v>
      </c>
      <c r="M1202" s="49">
        <f t="shared" si="2955"/>
        <v>-6900</v>
      </c>
    </row>
    <row r="1203" spans="1:13" s="42" customFormat="1" x14ac:dyDescent="0.25">
      <c r="A1203" s="5">
        <v>43613</v>
      </c>
      <c r="B1203" s="37" t="s">
        <v>541</v>
      </c>
      <c r="C1203" s="37">
        <v>1500</v>
      </c>
      <c r="D1203" s="37" t="s">
        <v>20</v>
      </c>
      <c r="E1203" s="74">
        <v>632</v>
      </c>
      <c r="F1203" s="74">
        <v>635</v>
      </c>
      <c r="G1203" s="41">
        <v>0</v>
      </c>
      <c r="H1203" s="74">
        <v>0</v>
      </c>
      <c r="I1203" s="49">
        <f t="shared" si="2953"/>
        <v>-4500</v>
      </c>
      <c r="J1203" s="41">
        <v>0</v>
      </c>
      <c r="K1203" s="41">
        <v>0</v>
      </c>
      <c r="L1203" s="49">
        <f t="shared" si="2954"/>
        <v>-3</v>
      </c>
      <c r="M1203" s="49">
        <f t="shared" si="2955"/>
        <v>-4500</v>
      </c>
    </row>
    <row r="1204" spans="1:13" s="42" customFormat="1" x14ac:dyDescent="0.25">
      <c r="A1204" s="5">
        <v>43612</v>
      </c>
      <c r="B1204" s="37" t="s">
        <v>127</v>
      </c>
      <c r="C1204" s="37">
        <v>2500</v>
      </c>
      <c r="D1204" s="37" t="s">
        <v>17</v>
      </c>
      <c r="E1204" s="74">
        <v>235</v>
      </c>
      <c r="F1204" s="74">
        <v>236.5</v>
      </c>
      <c r="G1204" s="41">
        <v>238</v>
      </c>
      <c r="H1204" s="74">
        <v>0</v>
      </c>
      <c r="I1204" s="49">
        <f t="shared" ref="I1204:I1206" si="2956">(IF(D1204="SELL",E1204-F1204,IF(D1204="BUY",F1204-E1204)))*C1204</f>
        <v>3750</v>
      </c>
      <c r="J1204" s="41">
        <f>C1204*1.5</f>
        <v>3750</v>
      </c>
      <c r="K1204" s="41">
        <v>0</v>
      </c>
      <c r="L1204" s="49">
        <f t="shared" ref="L1204:L1206" si="2957">(J1204+I1204+K1204)/C1204</f>
        <v>3</v>
      </c>
      <c r="M1204" s="49">
        <f t="shared" ref="M1204:M1206" si="2958">L1204*C1204</f>
        <v>7500</v>
      </c>
    </row>
    <row r="1205" spans="1:13" s="42" customFormat="1" x14ac:dyDescent="0.25">
      <c r="A1205" s="5">
        <v>43612</v>
      </c>
      <c r="B1205" s="37" t="s">
        <v>178</v>
      </c>
      <c r="C1205" s="37">
        <v>600</v>
      </c>
      <c r="D1205" s="37" t="s">
        <v>17</v>
      </c>
      <c r="E1205" s="74">
        <v>1647</v>
      </c>
      <c r="F1205" s="74">
        <v>1651</v>
      </c>
      <c r="G1205" s="41">
        <v>1658</v>
      </c>
      <c r="H1205" s="74">
        <v>0</v>
      </c>
      <c r="I1205" s="49">
        <f t="shared" si="2956"/>
        <v>2400</v>
      </c>
      <c r="J1205" s="41">
        <f>C1205*7</f>
        <v>4200</v>
      </c>
      <c r="K1205" s="41">
        <v>0</v>
      </c>
      <c r="L1205" s="49">
        <f t="shared" si="2957"/>
        <v>11</v>
      </c>
      <c r="M1205" s="49">
        <f t="shared" si="2958"/>
        <v>6600</v>
      </c>
    </row>
    <row r="1206" spans="1:13" s="42" customFormat="1" x14ac:dyDescent="0.25">
      <c r="A1206" s="5">
        <v>43612</v>
      </c>
      <c r="B1206" s="37" t="s">
        <v>80</v>
      </c>
      <c r="C1206" s="37">
        <v>750</v>
      </c>
      <c r="D1206" s="37" t="s">
        <v>17</v>
      </c>
      <c r="E1206" s="74">
        <v>1231</v>
      </c>
      <c r="F1206" s="74">
        <v>1234</v>
      </c>
      <c r="G1206" s="41">
        <v>1238</v>
      </c>
      <c r="H1206" s="74">
        <v>0</v>
      </c>
      <c r="I1206" s="49">
        <f t="shared" si="2956"/>
        <v>2250</v>
      </c>
      <c r="J1206" s="41">
        <f>C1206*4</f>
        <v>3000</v>
      </c>
      <c r="K1206" s="41">
        <v>0</v>
      </c>
      <c r="L1206" s="49">
        <f t="shared" si="2957"/>
        <v>7</v>
      </c>
      <c r="M1206" s="49">
        <f t="shared" si="2958"/>
        <v>5250</v>
      </c>
    </row>
    <row r="1207" spans="1:13" s="42" customFormat="1" x14ac:dyDescent="0.25">
      <c r="A1207" s="5">
        <v>43609</v>
      </c>
      <c r="B1207" s="37" t="s">
        <v>341</v>
      </c>
      <c r="C1207" s="37">
        <v>1375</v>
      </c>
      <c r="D1207" s="37" t="s">
        <v>17</v>
      </c>
      <c r="E1207" s="74">
        <v>416</v>
      </c>
      <c r="F1207" s="74">
        <v>418</v>
      </c>
      <c r="G1207" s="41">
        <v>420</v>
      </c>
      <c r="H1207" s="74">
        <v>424</v>
      </c>
      <c r="I1207" s="49">
        <f t="shared" ref="I1207:I1210" si="2959">(IF(D1207="SELL",E1207-F1207,IF(D1207="BUY",F1207-E1207)))*C1207</f>
        <v>2750</v>
      </c>
      <c r="J1207" s="41">
        <f>C1207*2</f>
        <v>2750</v>
      </c>
      <c r="K1207" s="41">
        <f>C1207*4</f>
        <v>5500</v>
      </c>
      <c r="L1207" s="49">
        <f t="shared" ref="L1207:L1210" si="2960">(J1207+I1207+K1207)/C1207</f>
        <v>8</v>
      </c>
      <c r="M1207" s="49">
        <f t="shared" ref="M1207:M1210" si="2961">L1207*C1207</f>
        <v>11000</v>
      </c>
    </row>
    <row r="1208" spans="1:13" s="42" customFormat="1" x14ac:dyDescent="0.25">
      <c r="A1208" s="5">
        <v>43609</v>
      </c>
      <c r="B1208" s="37" t="s">
        <v>86</v>
      </c>
      <c r="C1208" s="37">
        <v>500</v>
      </c>
      <c r="D1208" s="37" t="s">
        <v>20</v>
      </c>
      <c r="E1208" s="74">
        <v>1278</v>
      </c>
      <c r="F1208" s="74">
        <v>1273</v>
      </c>
      <c r="G1208" s="41">
        <v>1265</v>
      </c>
      <c r="H1208" s="74">
        <v>0</v>
      </c>
      <c r="I1208" s="49">
        <f t="shared" si="2959"/>
        <v>2500</v>
      </c>
      <c r="J1208" s="41">
        <f>C1208*8</f>
        <v>4000</v>
      </c>
      <c r="K1208" s="41">
        <v>0</v>
      </c>
      <c r="L1208" s="49">
        <f t="shared" si="2960"/>
        <v>13</v>
      </c>
      <c r="M1208" s="49">
        <f t="shared" si="2961"/>
        <v>6500</v>
      </c>
    </row>
    <row r="1209" spans="1:13" s="42" customFormat="1" x14ac:dyDescent="0.25">
      <c r="A1209" s="5">
        <v>43609</v>
      </c>
      <c r="B1209" s="37" t="s">
        <v>68</v>
      </c>
      <c r="C1209" s="37">
        <v>3500</v>
      </c>
      <c r="D1209" s="37" t="s">
        <v>20</v>
      </c>
      <c r="E1209" s="74">
        <v>157.5</v>
      </c>
      <c r="F1209" s="74">
        <v>156.5</v>
      </c>
      <c r="G1209" s="41">
        <v>155</v>
      </c>
      <c r="H1209" s="74">
        <v>0</v>
      </c>
      <c r="I1209" s="49">
        <f t="shared" si="2959"/>
        <v>3500</v>
      </c>
      <c r="J1209" s="41">
        <f>C1209*1.5</f>
        <v>5250</v>
      </c>
      <c r="K1209" s="41">
        <v>0</v>
      </c>
      <c r="L1209" s="49">
        <f t="shared" si="2960"/>
        <v>2.5</v>
      </c>
      <c r="M1209" s="49">
        <f t="shared" si="2961"/>
        <v>8750</v>
      </c>
    </row>
    <row r="1210" spans="1:13" s="42" customFormat="1" x14ac:dyDescent="0.25">
      <c r="A1210" s="5">
        <v>43609</v>
      </c>
      <c r="B1210" s="37" t="s">
        <v>107</v>
      </c>
      <c r="C1210" s="37">
        <v>1000</v>
      </c>
      <c r="D1210" s="37" t="s">
        <v>20</v>
      </c>
      <c r="E1210" s="74">
        <v>533</v>
      </c>
      <c r="F1210" s="74">
        <v>530.5</v>
      </c>
      <c r="G1210" s="41">
        <v>527</v>
      </c>
      <c r="H1210" s="74">
        <v>0</v>
      </c>
      <c r="I1210" s="49">
        <f t="shared" si="2959"/>
        <v>2500</v>
      </c>
      <c r="J1210" s="41">
        <f>C1210*3.5</f>
        <v>3500</v>
      </c>
      <c r="K1210" s="41">
        <v>0</v>
      </c>
      <c r="L1210" s="49">
        <f t="shared" si="2960"/>
        <v>6</v>
      </c>
      <c r="M1210" s="49">
        <f t="shared" si="2961"/>
        <v>6000</v>
      </c>
    </row>
    <row r="1211" spans="1:13" s="42" customFormat="1" x14ac:dyDescent="0.25">
      <c r="A1211" s="5">
        <v>43608</v>
      </c>
      <c r="B1211" s="37" t="s">
        <v>116</v>
      </c>
      <c r="C1211" s="37">
        <v>1200</v>
      </c>
      <c r="D1211" s="37" t="s">
        <v>17</v>
      </c>
      <c r="E1211" s="74">
        <v>800</v>
      </c>
      <c r="F1211" s="74">
        <v>802</v>
      </c>
      <c r="G1211" s="41">
        <v>806</v>
      </c>
      <c r="H1211" s="74">
        <v>0</v>
      </c>
      <c r="I1211" s="49">
        <f t="shared" ref="I1211:I1213" si="2962">(IF(D1211="SELL",E1211-F1211,IF(D1211="BUY",F1211-E1211)))*C1211</f>
        <v>2400</v>
      </c>
      <c r="J1211" s="41">
        <f>C1211*4</f>
        <v>4800</v>
      </c>
      <c r="K1211" s="41">
        <v>0</v>
      </c>
      <c r="L1211" s="49">
        <f t="shared" ref="L1211:L1213" si="2963">(J1211+I1211+K1211)/C1211</f>
        <v>6</v>
      </c>
      <c r="M1211" s="49">
        <f t="shared" ref="M1211:M1213" si="2964">L1211*C1211</f>
        <v>7200</v>
      </c>
    </row>
    <row r="1212" spans="1:13" s="42" customFormat="1" x14ac:dyDescent="0.25">
      <c r="A1212" s="5">
        <v>43608</v>
      </c>
      <c r="B1212" s="37" t="s">
        <v>341</v>
      </c>
      <c r="C1212" s="37">
        <v>1375</v>
      </c>
      <c r="D1212" s="37" t="s">
        <v>17</v>
      </c>
      <c r="E1212" s="74">
        <v>425</v>
      </c>
      <c r="F1212" s="74">
        <v>427</v>
      </c>
      <c r="G1212" s="41">
        <v>0</v>
      </c>
      <c r="H1212" s="74">
        <v>0</v>
      </c>
      <c r="I1212" s="49">
        <f t="shared" si="2962"/>
        <v>2750</v>
      </c>
      <c r="J1212" s="41">
        <v>0</v>
      </c>
      <c r="K1212" s="41">
        <v>0</v>
      </c>
      <c r="L1212" s="49">
        <f t="shared" si="2963"/>
        <v>2</v>
      </c>
      <c r="M1212" s="49">
        <f t="shared" si="2964"/>
        <v>2750</v>
      </c>
    </row>
    <row r="1213" spans="1:13" s="42" customFormat="1" x14ac:dyDescent="0.25">
      <c r="A1213" s="5">
        <v>43608</v>
      </c>
      <c r="B1213" s="37" t="s">
        <v>104</v>
      </c>
      <c r="C1213" s="37">
        <v>400</v>
      </c>
      <c r="D1213" s="37" t="s">
        <v>20</v>
      </c>
      <c r="E1213" s="74">
        <v>989</v>
      </c>
      <c r="F1213" s="74">
        <v>987</v>
      </c>
      <c r="G1213" s="41">
        <v>0</v>
      </c>
      <c r="H1213" s="74">
        <v>0</v>
      </c>
      <c r="I1213" s="49">
        <f t="shared" si="2962"/>
        <v>800</v>
      </c>
      <c r="J1213" s="41">
        <v>0</v>
      </c>
      <c r="K1213" s="41">
        <v>0</v>
      </c>
      <c r="L1213" s="49">
        <f t="shared" si="2963"/>
        <v>2</v>
      </c>
      <c r="M1213" s="49">
        <f t="shared" si="2964"/>
        <v>800</v>
      </c>
    </row>
    <row r="1214" spans="1:13" s="42" customFormat="1" x14ac:dyDescent="0.25">
      <c r="A1214" s="5">
        <v>43608</v>
      </c>
      <c r="B1214" s="37" t="s">
        <v>117</v>
      </c>
      <c r="C1214" s="37">
        <v>1300</v>
      </c>
      <c r="D1214" s="37" t="s">
        <v>17</v>
      </c>
      <c r="E1214" s="74">
        <v>360</v>
      </c>
      <c r="F1214" s="74">
        <v>355</v>
      </c>
      <c r="G1214" s="41">
        <v>0</v>
      </c>
      <c r="H1214" s="74">
        <v>0</v>
      </c>
      <c r="I1214" s="49">
        <f t="shared" ref="I1214" si="2965">(IF(D1214="SELL",E1214-F1214,IF(D1214="BUY",F1214-E1214)))*C1214</f>
        <v>-6500</v>
      </c>
      <c r="J1214" s="41">
        <v>0</v>
      </c>
      <c r="K1214" s="41">
        <v>0</v>
      </c>
      <c r="L1214" s="49">
        <f t="shared" ref="L1214" si="2966">(J1214+I1214+K1214)/C1214</f>
        <v>-5</v>
      </c>
      <c r="M1214" s="49">
        <f t="shared" ref="M1214" si="2967">L1214*C1214</f>
        <v>-6500</v>
      </c>
    </row>
    <row r="1215" spans="1:13" s="42" customFormat="1" x14ac:dyDescent="0.25">
      <c r="A1215" s="5">
        <v>43607</v>
      </c>
      <c r="B1215" s="37" t="s">
        <v>551</v>
      </c>
      <c r="C1215" s="37">
        <v>2250</v>
      </c>
      <c r="D1215" s="37" t="s">
        <v>20</v>
      </c>
      <c r="E1215" s="74">
        <v>151</v>
      </c>
      <c r="F1215" s="74">
        <v>150</v>
      </c>
      <c r="G1215" s="41">
        <v>148</v>
      </c>
      <c r="H1215" s="74">
        <v>0</v>
      </c>
      <c r="I1215" s="49">
        <f>(IF(D1215="SELL",E1215-F1215,IF(D1215="BUY",F1215-E1215)))*C1215</f>
        <v>2250</v>
      </c>
      <c r="J1215" s="41">
        <f>C1215*2</f>
        <v>4500</v>
      </c>
      <c r="K1215" s="41">
        <v>0</v>
      </c>
      <c r="L1215" s="49">
        <f>(J1215+I1215+K1215)/C1215</f>
        <v>3</v>
      </c>
      <c r="M1215" s="49">
        <f>L1215*C1215</f>
        <v>6750</v>
      </c>
    </row>
    <row r="1216" spans="1:13" s="42" customFormat="1" x14ac:dyDescent="0.25">
      <c r="A1216" s="5">
        <v>43607</v>
      </c>
      <c r="B1216" s="37" t="s">
        <v>19</v>
      </c>
      <c r="C1216" s="37">
        <v>2600</v>
      </c>
      <c r="D1216" s="37" t="s">
        <v>17</v>
      </c>
      <c r="E1216" s="74">
        <v>180</v>
      </c>
      <c r="F1216" s="74">
        <v>181</v>
      </c>
      <c r="G1216" s="41">
        <v>0</v>
      </c>
      <c r="H1216" s="74">
        <v>0</v>
      </c>
      <c r="I1216" s="49">
        <f t="shared" ref="I1216" si="2968">(IF(D1216="SELL",E1216-F1216,IF(D1216="BUY",F1216-E1216)))*C1216</f>
        <v>2600</v>
      </c>
      <c r="J1216" s="41">
        <v>0</v>
      </c>
      <c r="K1216" s="41">
        <v>0</v>
      </c>
      <c r="L1216" s="49">
        <f t="shared" ref="L1216" si="2969">(J1216+I1216+K1216)/C1216</f>
        <v>1</v>
      </c>
      <c r="M1216" s="49">
        <f t="shared" ref="M1216" si="2970">L1216*C1216</f>
        <v>2600</v>
      </c>
    </row>
    <row r="1217" spans="1:13" s="42" customFormat="1" x14ac:dyDescent="0.25">
      <c r="A1217" s="5">
        <v>43606</v>
      </c>
      <c r="B1217" s="37" t="s">
        <v>136</v>
      </c>
      <c r="C1217" s="37">
        <v>1800</v>
      </c>
      <c r="D1217" s="37" t="s">
        <v>20</v>
      </c>
      <c r="E1217" s="74">
        <v>383</v>
      </c>
      <c r="F1217" s="74">
        <v>381.5</v>
      </c>
      <c r="G1217" s="41">
        <v>380</v>
      </c>
      <c r="H1217" s="74">
        <v>378</v>
      </c>
      <c r="I1217" s="49">
        <f t="shared" ref="I1217:I1219" si="2971">(IF(D1217="SELL",E1217-F1217,IF(D1217="BUY",F1217-E1217)))*C1217</f>
        <v>2700</v>
      </c>
      <c r="J1217" s="41">
        <f>C1217*1.5</f>
        <v>2700</v>
      </c>
      <c r="K1217" s="41">
        <f>C1217*2</f>
        <v>3600</v>
      </c>
      <c r="L1217" s="49">
        <f t="shared" ref="L1217:L1219" si="2972">(J1217+I1217+K1217)/C1217</f>
        <v>5</v>
      </c>
      <c r="M1217" s="49">
        <f t="shared" ref="M1217:M1219" si="2973">L1217*C1217</f>
        <v>9000</v>
      </c>
    </row>
    <row r="1218" spans="1:13" s="42" customFormat="1" x14ac:dyDescent="0.25">
      <c r="A1218" s="5">
        <v>43606</v>
      </c>
      <c r="B1218" s="37" t="s">
        <v>87</v>
      </c>
      <c r="C1218" s="37">
        <v>2100</v>
      </c>
      <c r="D1218" s="37" t="s">
        <v>17</v>
      </c>
      <c r="E1218" s="74">
        <v>286</v>
      </c>
      <c r="F1218" s="74">
        <v>287</v>
      </c>
      <c r="G1218" s="41">
        <v>0</v>
      </c>
      <c r="H1218" s="74">
        <v>0</v>
      </c>
      <c r="I1218" s="49">
        <f t="shared" si="2971"/>
        <v>2100</v>
      </c>
      <c r="J1218" s="41">
        <v>0</v>
      </c>
      <c r="K1218" s="41">
        <v>0</v>
      </c>
      <c r="L1218" s="49">
        <f t="shared" si="2972"/>
        <v>1</v>
      </c>
      <c r="M1218" s="49">
        <f t="shared" si="2973"/>
        <v>2100</v>
      </c>
    </row>
    <row r="1219" spans="1:13" s="42" customFormat="1" x14ac:dyDescent="0.25">
      <c r="A1219" s="5">
        <v>43606</v>
      </c>
      <c r="B1219" s="37" t="s">
        <v>542</v>
      </c>
      <c r="C1219" s="37">
        <v>1500</v>
      </c>
      <c r="D1219" s="37" t="s">
        <v>20</v>
      </c>
      <c r="E1219" s="74">
        <v>282.5</v>
      </c>
      <c r="F1219" s="74">
        <v>282.5</v>
      </c>
      <c r="G1219" s="41">
        <v>0</v>
      </c>
      <c r="H1219" s="74">
        <v>0</v>
      </c>
      <c r="I1219" s="49">
        <f t="shared" si="2971"/>
        <v>0</v>
      </c>
      <c r="J1219" s="41">
        <v>0</v>
      </c>
      <c r="K1219" s="41">
        <v>0</v>
      </c>
      <c r="L1219" s="49">
        <f t="shared" si="2972"/>
        <v>0</v>
      </c>
      <c r="M1219" s="49">
        <f t="shared" si="2973"/>
        <v>0</v>
      </c>
    </row>
    <row r="1220" spans="1:13" s="42" customFormat="1" x14ac:dyDescent="0.25">
      <c r="A1220" s="5">
        <v>43605</v>
      </c>
      <c r="B1220" s="37" t="s">
        <v>147</v>
      </c>
      <c r="C1220" s="37">
        <v>2850</v>
      </c>
      <c r="D1220" s="37" t="s">
        <v>17</v>
      </c>
      <c r="E1220" s="74">
        <v>122</v>
      </c>
      <c r="F1220" s="74">
        <v>123</v>
      </c>
      <c r="G1220" s="41">
        <v>124</v>
      </c>
      <c r="H1220" s="74">
        <v>126</v>
      </c>
      <c r="I1220" s="49">
        <f t="shared" ref="I1220:I1223" si="2974">(IF(D1220="SELL",E1220-F1220,IF(D1220="BUY",F1220-E1220)))*C1220</f>
        <v>2850</v>
      </c>
      <c r="J1220" s="41">
        <f>C1220*1</f>
        <v>2850</v>
      </c>
      <c r="K1220" s="41">
        <f>C1220*2</f>
        <v>5700</v>
      </c>
      <c r="L1220" s="49">
        <f t="shared" ref="L1220:L1223" si="2975">(J1220+I1220+K1220)/C1220</f>
        <v>4</v>
      </c>
      <c r="M1220" s="49">
        <f t="shared" ref="M1220:M1223" si="2976">L1220*C1220</f>
        <v>11400</v>
      </c>
    </row>
    <row r="1221" spans="1:13" s="42" customFormat="1" x14ac:dyDescent="0.25">
      <c r="A1221" s="5">
        <v>43605</v>
      </c>
      <c r="B1221" s="37" t="s">
        <v>19</v>
      </c>
      <c r="C1221" s="37">
        <v>2600</v>
      </c>
      <c r="D1221" s="37" t="s">
        <v>17</v>
      </c>
      <c r="E1221" s="74">
        <v>171.5</v>
      </c>
      <c r="F1221" s="74">
        <v>172.5</v>
      </c>
      <c r="G1221" s="41">
        <v>174</v>
      </c>
      <c r="H1221" s="74">
        <v>0</v>
      </c>
      <c r="I1221" s="49">
        <f t="shared" si="2974"/>
        <v>2600</v>
      </c>
      <c r="J1221" s="41">
        <f>C1221*1.5</f>
        <v>3900</v>
      </c>
      <c r="K1221" s="41">
        <v>0</v>
      </c>
      <c r="L1221" s="49">
        <f t="shared" si="2975"/>
        <v>2.5</v>
      </c>
      <c r="M1221" s="49">
        <f t="shared" si="2976"/>
        <v>6500</v>
      </c>
    </row>
    <row r="1222" spans="1:13" s="42" customFormat="1" x14ac:dyDescent="0.25">
      <c r="A1222" s="5">
        <v>43605</v>
      </c>
      <c r="B1222" s="37" t="s">
        <v>122</v>
      </c>
      <c r="C1222" s="37">
        <v>1200</v>
      </c>
      <c r="D1222" s="37" t="s">
        <v>17</v>
      </c>
      <c r="E1222" s="74">
        <v>721</v>
      </c>
      <c r="F1222" s="74">
        <v>723</v>
      </c>
      <c r="G1222" s="41">
        <v>726</v>
      </c>
      <c r="H1222" s="74">
        <v>0</v>
      </c>
      <c r="I1222" s="49">
        <f t="shared" si="2974"/>
        <v>2400</v>
      </c>
      <c r="J1222" s="41">
        <f>C1222*3</f>
        <v>3600</v>
      </c>
      <c r="K1222" s="41">
        <v>0</v>
      </c>
      <c r="L1222" s="49">
        <f t="shared" si="2975"/>
        <v>5</v>
      </c>
      <c r="M1222" s="49">
        <f t="shared" si="2976"/>
        <v>6000</v>
      </c>
    </row>
    <row r="1223" spans="1:13" s="42" customFormat="1" x14ac:dyDescent="0.25">
      <c r="A1223" s="5">
        <v>43605</v>
      </c>
      <c r="B1223" s="37" t="s">
        <v>139</v>
      </c>
      <c r="C1223" s="37">
        <v>2000</v>
      </c>
      <c r="D1223" s="37" t="s">
        <v>20</v>
      </c>
      <c r="E1223" s="74">
        <v>180.5</v>
      </c>
      <c r="F1223" s="74">
        <v>182</v>
      </c>
      <c r="G1223" s="41">
        <v>0</v>
      </c>
      <c r="H1223" s="74">
        <v>0</v>
      </c>
      <c r="I1223" s="49">
        <f t="shared" si="2974"/>
        <v>-3000</v>
      </c>
      <c r="J1223" s="41">
        <v>0</v>
      </c>
      <c r="K1223" s="41">
        <v>0</v>
      </c>
      <c r="L1223" s="49">
        <f t="shared" si="2975"/>
        <v>-1.5</v>
      </c>
      <c r="M1223" s="49">
        <f t="shared" si="2976"/>
        <v>-3000</v>
      </c>
    </row>
    <row r="1224" spans="1:13" s="42" customFormat="1" x14ac:dyDescent="0.25">
      <c r="A1224" s="5">
        <v>43602</v>
      </c>
      <c r="B1224" s="37" t="s">
        <v>147</v>
      </c>
      <c r="C1224" s="37">
        <v>2850</v>
      </c>
      <c r="D1224" s="37" t="s">
        <v>20</v>
      </c>
      <c r="E1224" s="74">
        <v>117</v>
      </c>
      <c r="F1224" s="74">
        <v>116</v>
      </c>
      <c r="G1224" s="41">
        <v>115</v>
      </c>
      <c r="H1224" s="74">
        <v>0</v>
      </c>
      <c r="I1224" s="49">
        <f t="shared" ref="I1224:I1227" si="2977">(IF(D1224="SELL",E1224-F1224,IF(D1224="BUY",F1224-E1224)))*C1224</f>
        <v>2850</v>
      </c>
      <c r="J1224" s="41">
        <f>C1224*1</f>
        <v>2850</v>
      </c>
      <c r="K1224" s="41">
        <v>0</v>
      </c>
      <c r="L1224" s="49">
        <f t="shared" ref="L1224:L1227" si="2978">(J1224+I1224+K1224)/C1224</f>
        <v>2</v>
      </c>
      <c r="M1224" s="49">
        <f t="shared" ref="M1224:M1227" si="2979">L1224*C1224</f>
        <v>5700</v>
      </c>
    </row>
    <row r="1225" spans="1:13" s="42" customFormat="1" x14ac:dyDescent="0.25">
      <c r="A1225" s="5">
        <v>43602</v>
      </c>
      <c r="B1225" s="37" t="s">
        <v>550</v>
      </c>
      <c r="C1225" s="37">
        <v>1600</v>
      </c>
      <c r="D1225" s="37" t="s">
        <v>20</v>
      </c>
      <c r="E1225" s="74">
        <v>315</v>
      </c>
      <c r="F1225" s="74">
        <v>313.5</v>
      </c>
      <c r="G1225" s="41">
        <v>311.5</v>
      </c>
      <c r="H1225" s="74">
        <v>0</v>
      </c>
      <c r="I1225" s="49">
        <f t="shared" si="2977"/>
        <v>2400</v>
      </c>
      <c r="J1225" s="41">
        <f>C1225*2</f>
        <v>3200</v>
      </c>
      <c r="K1225" s="41">
        <v>0</v>
      </c>
      <c r="L1225" s="49">
        <f t="shared" si="2978"/>
        <v>3.5</v>
      </c>
      <c r="M1225" s="49">
        <f t="shared" si="2979"/>
        <v>5600</v>
      </c>
    </row>
    <row r="1226" spans="1:13" s="42" customFormat="1" x14ac:dyDescent="0.25">
      <c r="A1226" s="5">
        <v>43602</v>
      </c>
      <c r="B1226" s="37" t="s">
        <v>275</v>
      </c>
      <c r="C1226" s="37">
        <v>250</v>
      </c>
      <c r="D1226" s="37" t="s">
        <v>17</v>
      </c>
      <c r="E1226" s="74">
        <v>3237</v>
      </c>
      <c r="F1226" s="74">
        <v>3247</v>
      </c>
      <c r="G1226" s="41">
        <v>3260</v>
      </c>
      <c r="H1226" s="74">
        <v>0</v>
      </c>
      <c r="I1226" s="49">
        <f t="shared" si="2977"/>
        <v>2500</v>
      </c>
      <c r="J1226" s="41">
        <f>C1226*13</f>
        <v>3250</v>
      </c>
      <c r="K1226" s="41">
        <v>0</v>
      </c>
      <c r="L1226" s="49">
        <f t="shared" si="2978"/>
        <v>23</v>
      </c>
      <c r="M1226" s="49">
        <f t="shared" si="2979"/>
        <v>5750</v>
      </c>
    </row>
    <row r="1227" spans="1:13" s="42" customFormat="1" x14ac:dyDescent="0.25">
      <c r="A1227" s="5">
        <v>43602</v>
      </c>
      <c r="B1227" s="37" t="s">
        <v>157</v>
      </c>
      <c r="C1227" s="37">
        <v>1000</v>
      </c>
      <c r="D1227" s="37" t="s">
        <v>20</v>
      </c>
      <c r="E1227" s="74">
        <v>687</v>
      </c>
      <c r="F1227" s="74">
        <v>690.5</v>
      </c>
      <c r="G1227" s="41">
        <v>0</v>
      </c>
      <c r="H1227" s="74">
        <v>0</v>
      </c>
      <c r="I1227" s="49">
        <f t="shared" si="2977"/>
        <v>-3500</v>
      </c>
      <c r="J1227" s="41">
        <v>0</v>
      </c>
      <c r="K1227" s="41">
        <v>0</v>
      </c>
      <c r="L1227" s="49">
        <f t="shared" si="2978"/>
        <v>-3.5</v>
      </c>
      <c r="M1227" s="49">
        <f t="shared" si="2979"/>
        <v>-3500</v>
      </c>
    </row>
    <row r="1228" spans="1:13" s="42" customFormat="1" x14ac:dyDescent="0.25">
      <c r="A1228" s="5">
        <v>43601</v>
      </c>
      <c r="B1228" s="37" t="s">
        <v>87</v>
      </c>
      <c r="C1228" s="37">
        <v>2100</v>
      </c>
      <c r="D1228" s="37" t="s">
        <v>17</v>
      </c>
      <c r="E1228" s="74">
        <v>276.5</v>
      </c>
      <c r="F1228" s="74">
        <v>277.7</v>
      </c>
      <c r="G1228" s="41">
        <v>279.5</v>
      </c>
      <c r="H1228" s="74">
        <v>0</v>
      </c>
      <c r="I1228" s="49">
        <f t="shared" ref="I1228:I1231" si="2980">(IF(D1228="SELL",E1228-F1228,IF(D1228="BUY",F1228-E1228)))*C1228</f>
        <v>2519.9999999999764</v>
      </c>
      <c r="J1228" s="41">
        <f>C1228*1.8</f>
        <v>3780</v>
      </c>
      <c r="K1228" s="41">
        <v>0</v>
      </c>
      <c r="L1228" s="49">
        <f t="shared" ref="L1228:L1231" si="2981">(J1228+I1228+K1228)/C1228</f>
        <v>2.9999999999999889</v>
      </c>
      <c r="M1228" s="49">
        <f t="shared" ref="M1228:M1231" si="2982">L1228*C1228</f>
        <v>6299.9999999999764</v>
      </c>
    </row>
    <row r="1229" spans="1:13" s="42" customFormat="1" x14ac:dyDescent="0.25">
      <c r="A1229" s="5">
        <v>43601</v>
      </c>
      <c r="B1229" s="37" t="s">
        <v>335</v>
      </c>
      <c r="C1229" s="37">
        <v>1100</v>
      </c>
      <c r="D1229" s="37" t="s">
        <v>17</v>
      </c>
      <c r="E1229" s="74">
        <v>488.5</v>
      </c>
      <c r="F1229" s="74">
        <v>490</v>
      </c>
      <c r="G1229" s="41">
        <v>493</v>
      </c>
      <c r="H1229" s="74">
        <v>0</v>
      </c>
      <c r="I1229" s="49">
        <f t="shared" si="2980"/>
        <v>1650</v>
      </c>
      <c r="J1229" s="41">
        <f>C1229*3</f>
        <v>3300</v>
      </c>
      <c r="K1229" s="41">
        <v>0</v>
      </c>
      <c r="L1229" s="49">
        <f t="shared" si="2981"/>
        <v>4.5</v>
      </c>
      <c r="M1229" s="49">
        <f t="shared" si="2982"/>
        <v>4950</v>
      </c>
    </row>
    <row r="1230" spans="1:13" s="42" customFormat="1" x14ac:dyDescent="0.25">
      <c r="A1230" s="5">
        <v>43601</v>
      </c>
      <c r="B1230" s="37" t="s">
        <v>80</v>
      </c>
      <c r="C1230" s="37">
        <v>750</v>
      </c>
      <c r="D1230" s="37" t="s">
        <v>17</v>
      </c>
      <c r="E1230" s="74">
        <v>1180</v>
      </c>
      <c r="F1230" s="74">
        <v>1183</v>
      </c>
      <c r="G1230" s="41">
        <v>1188</v>
      </c>
      <c r="H1230" s="74">
        <v>0</v>
      </c>
      <c r="I1230" s="49">
        <f t="shared" si="2980"/>
        <v>2250</v>
      </c>
      <c r="J1230" s="41">
        <f>C1230*5</f>
        <v>3750</v>
      </c>
      <c r="K1230" s="41">
        <v>0</v>
      </c>
      <c r="L1230" s="49">
        <f t="shared" si="2981"/>
        <v>8</v>
      </c>
      <c r="M1230" s="49">
        <f t="shared" si="2982"/>
        <v>6000</v>
      </c>
    </row>
    <row r="1231" spans="1:13" s="42" customFormat="1" x14ac:dyDescent="0.25">
      <c r="A1231" s="5">
        <v>43601</v>
      </c>
      <c r="B1231" s="37" t="s">
        <v>304</v>
      </c>
      <c r="C1231" s="37">
        <v>1250</v>
      </c>
      <c r="D1231" s="37" t="s">
        <v>20</v>
      </c>
      <c r="E1231" s="74">
        <v>520</v>
      </c>
      <c r="F1231" s="74">
        <v>517.5</v>
      </c>
      <c r="G1231" s="41">
        <v>515</v>
      </c>
      <c r="H1231" s="74">
        <v>0</v>
      </c>
      <c r="I1231" s="49">
        <f t="shared" si="2980"/>
        <v>3125</v>
      </c>
      <c r="J1231" s="41">
        <f>C1231*2.5</f>
        <v>3125</v>
      </c>
      <c r="K1231" s="41">
        <v>0</v>
      </c>
      <c r="L1231" s="49">
        <f t="shared" si="2981"/>
        <v>5</v>
      </c>
      <c r="M1231" s="49">
        <f t="shared" si="2982"/>
        <v>6250</v>
      </c>
    </row>
    <row r="1232" spans="1:13" s="42" customFormat="1" x14ac:dyDescent="0.25">
      <c r="A1232" s="5">
        <v>43600</v>
      </c>
      <c r="B1232" s="37" t="s">
        <v>139</v>
      </c>
      <c r="C1232" s="37">
        <v>2000</v>
      </c>
      <c r="D1232" s="37" t="s">
        <v>20</v>
      </c>
      <c r="E1232" s="74">
        <v>181</v>
      </c>
      <c r="F1232" s="74">
        <v>179.5</v>
      </c>
      <c r="G1232" s="41">
        <v>178</v>
      </c>
      <c r="H1232" s="74">
        <v>176</v>
      </c>
      <c r="I1232" s="49">
        <f t="shared" ref="I1232:I1236" si="2983">(IF(D1232="SELL",E1232-F1232,IF(D1232="BUY",F1232-E1232)))*C1232</f>
        <v>3000</v>
      </c>
      <c r="J1232" s="41">
        <f>C1232*1.5</f>
        <v>3000</v>
      </c>
      <c r="K1232" s="41">
        <f>C1232*2</f>
        <v>4000</v>
      </c>
      <c r="L1232" s="49">
        <f t="shared" ref="L1232:L1236" si="2984">(J1232+I1232+K1232)/C1232</f>
        <v>5</v>
      </c>
      <c r="M1232" s="49">
        <f t="shared" ref="M1232:M1236" si="2985">L1232*C1232</f>
        <v>10000</v>
      </c>
    </row>
    <row r="1233" spans="1:13" s="42" customFormat="1" x14ac:dyDescent="0.25">
      <c r="A1233" s="5">
        <v>43600</v>
      </c>
      <c r="B1233" s="37" t="s">
        <v>111</v>
      </c>
      <c r="C1233" s="37">
        <v>1100</v>
      </c>
      <c r="D1233" s="37" t="s">
        <v>20</v>
      </c>
      <c r="E1233" s="74">
        <v>420</v>
      </c>
      <c r="F1233" s="74">
        <v>415</v>
      </c>
      <c r="G1233" s="41">
        <v>410</v>
      </c>
      <c r="H1233" s="74">
        <v>0</v>
      </c>
      <c r="I1233" s="49">
        <f t="shared" si="2983"/>
        <v>5500</v>
      </c>
      <c r="J1233" s="41">
        <f>C1233*5</f>
        <v>5500</v>
      </c>
      <c r="K1233" s="41">
        <v>0</v>
      </c>
      <c r="L1233" s="49">
        <f t="shared" si="2984"/>
        <v>10</v>
      </c>
      <c r="M1233" s="49">
        <f t="shared" si="2985"/>
        <v>11000</v>
      </c>
    </row>
    <row r="1234" spans="1:13" s="42" customFormat="1" x14ac:dyDescent="0.25">
      <c r="A1234" s="5">
        <v>43600</v>
      </c>
      <c r="B1234" s="37" t="s">
        <v>172</v>
      </c>
      <c r="C1234" s="37">
        <v>3200</v>
      </c>
      <c r="D1234" s="37" t="s">
        <v>20</v>
      </c>
      <c r="E1234" s="74">
        <v>284</v>
      </c>
      <c r="F1234" s="74">
        <v>283</v>
      </c>
      <c r="G1234" s="41">
        <v>0</v>
      </c>
      <c r="H1234" s="74">
        <v>0</v>
      </c>
      <c r="I1234" s="49">
        <f t="shared" si="2983"/>
        <v>3200</v>
      </c>
      <c r="J1234" s="41">
        <v>0</v>
      </c>
      <c r="K1234" s="41">
        <v>0</v>
      </c>
      <c r="L1234" s="49">
        <f t="shared" si="2984"/>
        <v>1</v>
      </c>
      <c r="M1234" s="49">
        <f t="shared" si="2985"/>
        <v>3200</v>
      </c>
    </row>
    <row r="1235" spans="1:13" s="42" customFormat="1" x14ac:dyDescent="0.25">
      <c r="A1235" s="5">
        <v>43600</v>
      </c>
      <c r="B1235" s="37" t="s">
        <v>73</v>
      </c>
      <c r="C1235" s="37">
        <v>2667</v>
      </c>
      <c r="D1235" s="37" t="s">
        <v>17</v>
      </c>
      <c r="E1235" s="74">
        <v>349</v>
      </c>
      <c r="F1235" s="74">
        <v>349.95</v>
      </c>
      <c r="G1235" s="41">
        <v>0</v>
      </c>
      <c r="H1235" s="74">
        <v>0</v>
      </c>
      <c r="I1235" s="49">
        <f t="shared" si="2983"/>
        <v>2533.6499999999696</v>
      </c>
      <c r="J1235" s="41">
        <v>0</v>
      </c>
      <c r="K1235" s="41">
        <v>0</v>
      </c>
      <c r="L1235" s="49">
        <f t="shared" si="2984"/>
        <v>0.94999999999998863</v>
      </c>
      <c r="M1235" s="49">
        <f t="shared" si="2985"/>
        <v>2533.6499999999696</v>
      </c>
    </row>
    <row r="1236" spans="1:13" s="42" customFormat="1" x14ac:dyDescent="0.25">
      <c r="A1236" s="5">
        <v>43600</v>
      </c>
      <c r="B1236" s="37" t="s">
        <v>455</v>
      </c>
      <c r="C1236" s="37">
        <v>2600</v>
      </c>
      <c r="D1236" s="37" t="s">
        <v>20</v>
      </c>
      <c r="E1236" s="74">
        <v>353</v>
      </c>
      <c r="F1236" s="74">
        <v>355.6</v>
      </c>
      <c r="G1236" s="41">
        <v>0</v>
      </c>
      <c r="H1236" s="74">
        <v>0</v>
      </c>
      <c r="I1236" s="49">
        <f t="shared" si="2983"/>
        <v>-6760.0000000000591</v>
      </c>
      <c r="J1236" s="41">
        <v>0</v>
      </c>
      <c r="K1236" s="41">
        <v>0</v>
      </c>
      <c r="L1236" s="49">
        <f t="shared" si="2984"/>
        <v>-2.6000000000000227</v>
      </c>
      <c r="M1236" s="49">
        <f t="shared" si="2985"/>
        <v>-6760.0000000000591</v>
      </c>
    </row>
    <row r="1237" spans="1:13" s="42" customFormat="1" x14ac:dyDescent="0.25">
      <c r="A1237" s="5">
        <v>43599</v>
      </c>
      <c r="B1237" s="37" t="s">
        <v>81</v>
      </c>
      <c r="C1237" s="37">
        <v>500</v>
      </c>
      <c r="D1237" s="37" t="s">
        <v>17</v>
      </c>
      <c r="E1237" s="74">
        <v>680.5</v>
      </c>
      <c r="F1237" s="74">
        <v>685</v>
      </c>
      <c r="G1237" s="41">
        <v>690</v>
      </c>
      <c r="H1237" s="74">
        <v>700</v>
      </c>
      <c r="I1237" s="49">
        <f t="shared" ref="I1237:I1240" si="2986">(IF(D1237="SELL",E1237-F1237,IF(D1237="BUY",F1237-E1237)))*C1237</f>
        <v>2250</v>
      </c>
      <c r="J1237" s="41">
        <f>C1237*5</f>
        <v>2500</v>
      </c>
      <c r="K1237" s="41">
        <f>C1237*10</f>
        <v>5000</v>
      </c>
      <c r="L1237" s="49">
        <f t="shared" ref="L1237:L1240" si="2987">(J1237+I1237+K1237)/C1237</f>
        <v>19.5</v>
      </c>
      <c r="M1237" s="49">
        <f t="shared" ref="M1237:M1240" si="2988">L1237*C1237</f>
        <v>9750</v>
      </c>
    </row>
    <row r="1238" spans="1:13" s="42" customFormat="1" x14ac:dyDescent="0.25">
      <c r="A1238" s="5">
        <v>43599</v>
      </c>
      <c r="B1238" s="37" t="s">
        <v>103</v>
      </c>
      <c r="C1238" s="37">
        <v>250</v>
      </c>
      <c r="D1238" s="37" t="s">
        <v>20</v>
      </c>
      <c r="E1238" s="74">
        <v>2575</v>
      </c>
      <c r="F1238" s="74">
        <v>2565</v>
      </c>
      <c r="G1238" s="41">
        <v>2553.3000000000002</v>
      </c>
      <c r="H1238" s="74">
        <v>0</v>
      </c>
      <c r="I1238" s="49">
        <f t="shared" si="2986"/>
        <v>2500</v>
      </c>
      <c r="J1238" s="41">
        <f>C1238*11.7</f>
        <v>2925</v>
      </c>
      <c r="K1238" s="41">
        <v>0</v>
      </c>
      <c r="L1238" s="49">
        <f t="shared" si="2987"/>
        <v>21.7</v>
      </c>
      <c r="M1238" s="49">
        <f t="shared" si="2988"/>
        <v>5425</v>
      </c>
    </row>
    <row r="1239" spans="1:13" s="42" customFormat="1" x14ac:dyDescent="0.25">
      <c r="A1239" s="5">
        <v>43599</v>
      </c>
      <c r="B1239" s="37" t="s">
        <v>207</v>
      </c>
      <c r="C1239" s="37">
        <v>1100</v>
      </c>
      <c r="D1239" s="37" t="s">
        <v>17</v>
      </c>
      <c r="E1239" s="74">
        <v>443</v>
      </c>
      <c r="F1239" s="74">
        <v>440</v>
      </c>
      <c r="G1239" s="41">
        <v>0</v>
      </c>
      <c r="H1239" s="74">
        <v>0</v>
      </c>
      <c r="I1239" s="49">
        <f t="shared" si="2986"/>
        <v>-3300</v>
      </c>
      <c r="J1239" s="41">
        <v>0</v>
      </c>
      <c r="K1239" s="41">
        <v>0</v>
      </c>
      <c r="L1239" s="49">
        <f t="shared" si="2987"/>
        <v>-3</v>
      </c>
      <c r="M1239" s="49">
        <f t="shared" si="2988"/>
        <v>-3300</v>
      </c>
    </row>
    <row r="1240" spans="1:13" s="42" customFormat="1" x14ac:dyDescent="0.25">
      <c r="A1240" s="5">
        <v>43599</v>
      </c>
      <c r="B1240" s="37" t="s">
        <v>148</v>
      </c>
      <c r="C1240" s="37">
        <v>1250</v>
      </c>
      <c r="D1240" s="37" t="s">
        <v>20</v>
      </c>
      <c r="E1240" s="74">
        <v>362.5</v>
      </c>
      <c r="F1240" s="74">
        <v>365</v>
      </c>
      <c r="G1240" s="41">
        <v>0</v>
      </c>
      <c r="H1240" s="74">
        <v>0</v>
      </c>
      <c r="I1240" s="49">
        <f t="shared" si="2986"/>
        <v>-3125</v>
      </c>
      <c r="J1240" s="41">
        <v>0</v>
      </c>
      <c r="K1240" s="41">
        <v>0</v>
      </c>
      <c r="L1240" s="49">
        <f t="shared" si="2987"/>
        <v>-2.5</v>
      </c>
      <c r="M1240" s="49">
        <f t="shared" si="2988"/>
        <v>-3125</v>
      </c>
    </row>
    <row r="1241" spans="1:13" s="42" customFormat="1" x14ac:dyDescent="0.25">
      <c r="A1241" s="5">
        <v>43598</v>
      </c>
      <c r="B1241" s="37" t="s">
        <v>147</v>
      </c>
      <c r="C1241" s="37">
        <v>2850</v>
      </c>
      <c r="D1241" s="37" t="s">
        <v>20</v>
      </c>
      <c r="E1241" s="74">
        <v>127</v>
      </c>
      <c r="F1241" s="74">
        <v>126</v>
      </c>
      <c r="G1241" s="41">
        <v>125</v>
      </c>
      <c r="H1241" s="74">
        <v>123</v>
      </c>
      <c r="I1241" s="49">
        <f t="shared" ref="I1241:I1244" si="2989">(IF(D1241="SELL",E1241-F1241,IF(D1241="BUY",F1241-E1241)))*C1241</f>
        <v>2850</v>
      </c>
      <c r="J1241" s="41">
        <f>C1241*1</f>
        <v>2850</v>
      </c>
      <c r="K1241" s="41">
        <f>C1241*2</f>
        <v>5700</v>
      </c>
      <c r="L1241" s="49">
        <f t="shared" ref="L1241:L1244" si="2990">(J1241+I1241+K1241)/C1241</f>
        <v>4</v>
      </c>
      <c r="M1241" s="49">
        <f t="shared" ref="M1241:M1244" si="2991">L1241*C1241</f>
        <v>11400</v>
      </c>
    </row>
    <row r="1242" spans="1:13" s="42" customFormat="1" x14ac:dyDescent="0.25">
      <c r="A1242" s="5">
        <v>43598</v>
      </c>
      <c r="B1242" s="37" t="s">
        <v>44</v>
      </c>
      <c r="C1242" s="37">
        <v>3500</v>
      </c>
      <c r="D1242" s="37" t="s">
        <v>20</v>
      </c>
      <c r="E1242" s="74">
        <v>194</v>
      </c>
      <c r="F1242" s="74">
        <v>193</v>
      </c>
      <c r="G1242" s="41">
        <v>0</v>
      </c>
      <c r="H1242" s="74">
        <v>0</v>
      </c>
      <c r="I1242" s="49">
        <f t="shared" si="2989"/>
        <v>3500</v>
      </c>
      <c r="J1242" s="41">
        <v>0</v>
      </c>
      <c r="K1242" s="41">
        <v>0</v>
      </c>
      <c r="L1242" s="49">
        <f t="shared" si="2990"/>
        <v>1</v>
      </c>
      <c r="M1242" s="49">
        <f t="shared" si="2991"/>
        <v>3500</v>
      </c>
    </row>
    <row r="1243" spans="1:13" s="42" customFormat="1" x14ac:dyDescent="0.25">
      <c r="A1243" s="5">
        <v>43598</v>
      </c>
      <c r="B1243" s="37" t="s">
        <v>115</v>
      </c>
      <c r="C1243" s="37">
        <v>2500</v>
      </c>
      <c r="D1243" s="37" t="s">
        <v>17</v>
      </c>
      <c r="E1243" s="74">
        <v>372.6</v>
      </c>
      <c r="F1243" s="74">
        <v>371.2</v>
      </c>
      <c r="G1243" s="41">
        <v>0</v>
      </c>
      <c r="H1243" s="74">
        <v>0</v>
      </c>
      <c r="I1243" s="49">
        <f t="shared" si="2989"/>
        <v>-3500.0000000000855</v>
      </c>
      <c r="J1243" s="41">
        <v>0</v>
      </c>
      <c r="K1243" s="41">
        <v>0</v>
      </c>
      <c r="L1243" s="49">
        <f t="shared" si="2990"/>
        <v>-1.4000000000000341</v>
      </c>
      <c r="M1243" s="49">
        <f t="shared" si="2991"/>
        <v>-3500.0000000000855</v>
      </c>
    </row>
    <row r="1244" spans="1:13" s="42" customFormat="1" x14ac:dyDescent="0.25">
      <c r="A1244" s="5">
        <v>43598</v>
      </c>
      <c r="B1244" s="37" t="s">
        <v>543</v>
      </c>
      <c r="C1244" s="37">
        <v>2750</v>
      </c>
      <c r="D1244" s="37" t="s">
        <v>20</v>
      </c>
      <c r="E1244" s="74">
        <v>301.2</v>
      </c>
      <c r="F1244" s="74">
        <v>300.2</v>
      </c>
      <c r="G1244" s="41">
        <v>298.5</v>
      </c>
      <c r="H1244" s="74">
        <v>0</v>
      </c>
      <c r="I1244" s="49">
        <f t="shared" si="2989"/>
        <v>2750</v>
      </c>
      <c r="J1244" s="41">
        <f>C1244*1.7</f>
        <v>4675</v>
      </c>
      <c r="K1244" s="41">
        <v>0</v>
      </c>
      <c r="L1244" s="49">
        <f t="shared" si="2990"/>
        <v>2.7</v>
      </c>
      <c r="M1244" s="49">
        <f t="shared" si="2991"/>
        <v>7425.0000000000009</v>
      </c>
    </row>
    <row r="1245" spans="1:13" s="42" customFormat="1" x14ac:dyDescent="0.25">
      <c r="A1245" s="5">
        <v>43595</v>
      </c>
      <c r="B1245" s="37" t="s">
        <v>28</v>
      </c>
      <c r="C1245" s="37">
        <v>3000</v>
      </c>
      <c r="D1245" s="37" t="s">
        <v>17</v>
      </c>
      <c r="E1245" s="74">
        <v>304</v>
      </c>
      <c r="F1245" s="74">
        <v>305</v>
      </c>
      <c r="G1245" s="41">
        <v>306.5</v>
      </c>
      <c r="H1245" s="74">
        <v>308</v>
      </c>
      <c r="I1245" s="49">
        <f t="shared" ref="I1245:I1249" si="2992">(IF(D1245="SELL",E1245-F1245,IF(D1245="BUY",F1245-E1245)))*C1245</f>
        <v>3000</v>
      </c>
      <c r="J1245" s="41">
        <f>C1245*1.5</f>
        <v>4500</v>
      </c>
      <c r="K1245" s="41">
        <f>C1245*1.5</f>
        <v>4500</v>
      </c>
      <c r="L1245" s="49">
        <f t="shared" ref="L1245:L1249" si="2993">(J1245+I1245+K1245)/C1245</f>
        <v>4</v>
      </c>
      <c r="M1245" s="49">
        <f t="shared" ref="M1245:M1249" si="2994">L1245*C1245</f>
        <v>12000</v>
      </c>
    </row>
    <row r="1246" spans="1:13" s="42" customFormat="1" x14ac:dyDescent="0.25">
      <c r="A1246" s="5">
        <v>43595</v>
      </c>
      <c r="B1246" s="37" t="s">
        <v>549</v>
      </c>
      <c r="C1246" s="37">
        <v>2000</v>
      </c>
      <c r="D1246" s="37" t="s">
        <v>17</v>
      </c>
      <c r="E1246" s="74">
        <v>263</v>
      </c>
      <c r="F1246" s="74">
        <v>261.5</v>
      </c>
      <c r="G1246" s="41">
        <v>0</v>
      </c>
      <c r="H1246" s="74">
        <v>0</v>
      </c>
      <c r="I1246" s="49">
        <f t="shared" si="2992"/>
        <v>-3000</v>
      </c>
      <c r="J1246" s="41">
        <v>0</v>
      </c>
      <c r="K1246" s="41">
        <v>0</v>
      </c>
      <c r="L1246" s="49">
        <f t="shared" si="2993"/>
        <v>-1.5</v>
      </c>
      <c r="M1246" s="49">
        <f t="shared" si="2994"/>
        <v>-3000</v>
      </c>
    </row>
    <row r="1247" spans="1:13" s="42" customFormat="1" x14ac:dyDescent="0.25">
      <c r="A1247" s="5">
        <v>43595</v>
      </c>
      <c r="B1247" s="37" t="s">
        <v>341</v>
      </c>
      <c r="C1247" s="37">
        <v>1375</v>
      </c>
      <c r="D1247" s="37" t="s">
        <v>20</v>
      </c>
      <c r="E1247" s="74">
        <v>385.5</v>
      </c>
      <c r="F1247" s="74">
        <v>388</v>
      </c>
      <c r="G1247" s="41">
        <v>0</v>
      </c>
      <c r="H1247" s="74">
        <v>0</v>
      </c>
      <c r="I1247" s="49">
        <f t="shared" si="2992"/>
        <v>-3437.5</v>
      </c>
      <c r="J1247" s="41">
        <v>0</v>
      </c>
      <c r="K1247" s="41">
        <v>0</v>
      </c>
      <c r="L1247" s="49">
        <f t="shared" si="2993"/>
        <v>-2.5</v>
      </c>
      <c r="M1247" s="49">
        <f t="shared" si="2994"/>
        <v>-3437.5</v>
      </c>
    </row>
    <row r="1248" spans="1:13" s="42" customFormat="1" x14ac:dyDescent="0.25">
      <c r="A1248" s="5">
        <v>43595</v>
      </c>
      <c r="B1248" s="37" t="s">
        <v>184</v>
      </c>
      <c r="C1248" s="37">
        <v>250</v>
      </c>
      <c r="D1248" s="37" t="s">
        <v>20</v>
      </c>
      <c r="E1248" s="74">
        <v>2150</v>
      </c>
      <c r="F1248" s="74">
        <v>2140</v>
      </c>
      <c r="G1248" s="41">
        <v>2130</v>
      </c>
      <c r="H1248" s="74">
        <v>0</v>
      </c>
      <c r="I1248" s="49">
        <f t="shared" si="2992"/>
        <v>2500</v>
      </c>
      <c r="J1248" s="41">
        <f>C1248*10</f>
        <v>2500</v>
      </c>
      <c r="K1248" s="41">
        <v>0</v>
      </c>
      <c r="L1248" s="49">
        <f t="shared" si="2993"/>
        <v>20</v>
      </c>
      <c r="M1248" s="49">
        <f t="shared" si="2994"/>
        <v>5000</v>
      </c>
    </row>
    <row r="1249" spans="1:13" s="42" customFormat="1" x14ac:dyDescent="0.25">
      <c r="A1249" s="5">
        <v>43595</v>
      </c>
      <c r="B1249" s="37" t="s">
        <v>175</v>
      </c>
      <c r="C1249" s="37">
        <v>1000</v>
      </c>
      <c r="D1249" s="37" t="s">
        <v>20</v>
      </c>
      <c r="E1249" s="74">
        <v>622</v>
      </c>
      <c r="F1249" s="74">
        <v>626</v>
      </c>
      <c r="G1249" s="41">
        <v>0</v>
      </c>
      <c r="H1249" s="74">
        <v>0</v>
      </c>
      <c r="I1249" s="49">
        <f t="shared" si="2992"/>
        <v>-4000</v>
      </c>
      <c r="J1249" s="41">
        <v>0</v>
      </c>
      <c r="K1249" s="41">
        <v>0</v>
      </c>
      <c r="L1249" s="49">
        <f t="shared" si="2993"/>
        <v>-4</v>
      </c>
      <c r="M1249" s="49">
        <f t="shared" si="2994"/>
        <v>-4000</v>
      </c>
    </row>
    <row r="1250" spans="1:13" s="42" customFormat="1" x14ac:dyDescent="0.25">
      <c r="A1250" s="5">
        <v>43594</v>
      </c>
      <c r="B1250" s="37" t="s">
        <v>107</v>
      </c>
      <c r="C1250" s="37">
        <v>1000</v>
      </c>
      <c r="D1250" s="37" t="s">
        <v>17</v>
      </c>
      <c r="E1250" s="74">
        <v>541</v>
      </c>
      <c r="F1250" s="74">
        <v>543.5</v>
      </c>
      <c r="G1250" s="41">
        <v>547</v>
      </c>
      <c r="H1250" s="74">
        <v>0</v>
      </c>
      <c r="I1250" s="49">
        <f t="shared" ref="I1250" si="2995">(IF(D1250="SELL",E1250-F1250,IF(D1250="BUY",F1250-E1250)))*C1250</f>
        <v>2500</v>
      </c>
      <c r="J1250" s="41">
        <f>C1250*3.5</f>
        <v>3500</v>
      </c>
      <c r="K1250" s="41">
        <v>0</v>
      </c>
      <c r="L1250" s="49">
        <f t="shared" ref="L1250" si="2996">(J1250+I1250+K1250)/C1250</f>
        <v>6</v>
      </c>
      <c r="M1250" s="49">
        <f t="shared" ref="M1250" si="2997">L1250*C1250</f>
        <v>6000</v>
      </c>
    </row>
    <row r="1251" spans="1:13" s="42" customFormat="1" x14ac:dyDescent="0.25">
      <c r="A1251" s="5">
        <v>43594</v>
      </c>
      <c r="B1251" s="37" t="s">
        <v>104</v>
      </c>
      <c r="C1251" s="37">
        <v>400</v>
      </c>
      <c r="D1251" s="37" t="s">
        <v>20</v>
      </c>
      <c r="E1251" s="74">
        <v>1029</v>
      </c>
      <c r="F1251" s="74">
        <v>1022</v>
      </c>
      <c r="G1251" s="41">
        <v>1012</v>
      </c>
      <c r="H1251" s="74">
        <v>0</v>
      </c>
      <c r="I1251" s="49">
        <f t="shared" ref="I1251:I1253" si="2998">(IF(D1251="SELL",E1251-F1251,IF(D1251="BUY",F1251-E1251)))*C1251</f>
        <v>2800</v>
      </c>
      <c r="J1251" s="41">
        <f>C1251*10</f>
        <v>4000</v>
      </c>
      <c r="K1251" s="41">
        <v>0</v>
      </c>
      <c r="L1251" s="49">
        <f t="shared" ref="L1251:L1253" si="2999">(J1251+I1251+K1251)/C1251</f>
        <v>17</v>
      </c>
      <c r="M1251" s="49">
        <f t="shared" ref="M1251:M1253" si="3000">L1251*C1251</f>
        <v>6800</v>
      </c>
    </row>
    <row r="1252" spans="1:13" s="42" customFormat="1" x14ac:dyDescent="0.25">
      <c r="A1252" s="5">
        <v>43594</v>
      </c>
      <c r="B1252" s="37" t="s">
        <v>115</v>
      </c>
      <c r="C1252" s="37">
        <v>2500</v>
      </c>
      <c r="D1252" s="37" t="s">
        <v>20</v>
      </c>
      <c r="E1252" s="74">
        <v>366</v>
      </c>
      <c r="F1252" s="74">
        <v>365</v>
      </c>
      <c r="G1252" s="41">
        <v>0</v>
      </c>
      <c r="H1252" s="74">
        <v>0</v>
      </c>
      <c r="I1252" s="49">
        <f t="shared" si="2998"/>
        <v>2500</v>
      </c>
      <c r="J1252" s="41">
        <v>0</v>
      </c>
      <c r="K1252" s="41">
        <v>0</v>
      </c>
      <c r="L1252" s="49">
        <f t="shared" si="2999"/>
        <v>1</v>
      </c>
      <c r="M1252" s="49">
        <f t="shared" si="3000"/>
        <v>2500</v>
      </c>
    </row>
    <row r="1253" spans="1:13" s="42" customFormat="1" x14ac:dyDescent="0.25">
      <c r="A1253" s="5">
        <v>43594</v>
      </c>
      <c r="B1253" s="37" t="s">
        <v>123</v>
      </c>
      <c r="C1253" s="37">
        <v>2750</v>
      </c>
      <c r="D1253" s="37" t="s">
        <v>17</v>
      </c>
      <c r="E1253" s="74">
        <v>313.5</v>
      </c>
      <c r="F1253" s="74">
        <v>311</v>
      </c>
      <c r="G1253" s="41">
        <v>0</v>
      </c>
      <c r="H1253" s="74">
        <v>0</v>
      </c>
      <c r="I1253" s="49">
        <f t="shared" si="2998"/>
        <v>-6875</v>
      </c>
      <c r="J1253" s="41">
        <v>0</v>
      </c>
      <c r="K1253" s="41">
        <v>0</v>
      </c>
      <c r="L1253" s="49">
        <f t="shared" si="2999"/>
        <v>-2.5</v>
      </c>
      <c r="M1253" s="49">
        <f t="shared" si="3000"/>
        <v>-6875</v>
      </c>
    </row>
    <row r="1254" spans="1:13" s="42" customFormat="1" x14ac:dyDescent="0.25">
      <c r="A1254" s="5">
        <v>43593</v>
      </c>
      <c r="B1254" s="37" t="s">
        <v>117</v>
      </c>
      <c r="C1254" s="37">
        <v>1300</v>
      </c>
      <c r="D1254" s="37" t="s">
        <v>20</v>
      </c>
      <c r="E1254" s="74">
        <v>354</v>
      </c>
      <c r="F1254" s="74">
        <v>352</v>
      </c>
      <c r="G1254" s="41">
        <v>349</v>
      </c>
      <c r="H1254" s="74">
        <v>0</v>
      </c>
      <c r="I1254" s="49">
        <f t="shared" ref="I1254:I1257" si="3001">(IF(D1254="SELL",E1254-F1254,IF(D1254="BUY",F1254-E1254)))*C1254</f>
        <v>2600</v>
      </c>
      <c r="J1254" s="41">
        <f>C1254*3</f>
        <v>3900</v>
      </c>
      <c r="K1254" s="41">
        <v>0</v>
      </c>
      <c r="L1254" s="49">
        <f t="shared" ref="L1254:L1257" si="3002">(J1254+I1254+K1254)/C1254</f>
        <v>5</v>
      </c>
      <c r="M1254" s="49">
        <f t="shared" ref="M1254:M1257" si="3003">L1254*C1254</f>
        <v>6500</v>
      </c>
    </row>
    <row r="1255" spans="1:13" s="42" customFormat="1" x14ac:dyDescent="0.25">
      <c r="A1255" s="5">
        <v>43593</v>
      </c>
      <c r="B1255" s="37" t="s">
        <v>103</v>
      </c>
      <c r="C1255" s="37">
        <v>250</v>
      </c>
      <c r="D1255" s="37" t="s">
        <v>20</v>
      </c>
      <c r="E1255" s="74">
        <v>2510</v>
      </c>
      <c r="F1255" s="74">
        <v>2500</v>
      </c>
      <c r="G1255" s="41">
        <v>2585</v>
      </c>
      <c r="H1255" s="74">
        <v>0</v>
      </c>
      <c r="I1255" s="49">
        <f t="shared" si="3001"/>
        <v>2500</v>
      </c>
      <c r="J1255" s="41">
        <f>C1255*15</f>
        <v>3750</v>
      </c>
      <c r="K1255" s="41">
        <v>0</v>
      </c>
      <c r="L1255" s="49">
        <f t="shared" si="3002"/>
        <v>25</v>
      </c>
      <c r="M1255" s="49">
        <f t="shared" si="3003"/>
        <v>6250</v>
      </c>
    </row>
    <row r="1256" spans="1:13" s="42" customFormat="1" x14ac:dyDescent="0.25">
      <c r="A1256" s="5">
        <v>43593</v>
      </c>
      <c r="B1256" s="37" t="s">
        <v>94</v>
      </c>
      <c r="C1256" s="37">
        <v>900</v>
      </c>
      <c r="D1256" s="37" t="s">
        <v>20</v>
      </c>
      <c r="E1256" s="74">
        <v>550</v>
      </c>
      <c r="F1256" s="74">
        <v>547</v>
      </c>
      <c r="G1256" s="41">
        <v>0</v>
      </c>
      <c r="H1256" s="74">
        <v>0</v>
      </c>
      <c r="I1256" s="49">
        <f t="shared" si="3001"/>
        <v>2700</v>
      </c>
      <c r="J1256" s="41">
        <v>0</v>
      </c>
      <c r="K1256" s="41">
        <v>0</v>
      </c>
      <c r="L1256" s="49">
        <f t="shared" si="3002"/>
        <v>3</v>
      </c>
      <c r="M1256" s="49">
        <f t="shared" si="3003"/>
        <v>2700</v>
      </c>
    </row>
    <row r="1257" spans="1:13" s="42" customFormat="1" x14ac:dyDescent="0.25">
      <c r="A1257" s="5">
        <v>43593</v>
      </c>
      <c r="B1257" s="37" t="s">
        <v>541</v>
      </c>
      <c r="C1257" s="37">
        <v>1500</v>
      </c>
      <c r="D1257" s="37" t="s">
        <v>20</v>
      </c>
      <c r="E1257" s="74">
        <v>562</v>
      </c>
      <c r="F1257" s="74">
        <v>560.75</v>
      </c>
      <c r="G1257" s="41">
        <v>0</v>
      </c>
      <c r="H1257" s="74">
        <v>0</v>
      </c>
      <c r="I1257" s="49">
        <f t="shared" si="3001"/>
        <v>1875</v>
      </c>
      <c r="J1257" s="41">
        <v>0</v>
      </c>
      <c r="K1257" s="41">
        <v>0</v>
      </c>
      <c r="L1257" s="49">
        <f t="shared" si="3002"/>
        <v>1.25</v>
      </c>
      <c r="M1257" s="49">
        <f t="shared" si="3003"/>
        <v>1875</v>
      </c>
    </row>
    <row r="1258" spans="1:13" s="42" customFormat="1" x14ac:dyDescent="0.25">
      <c r="A1258" s="5">
        <v>43593</v>
      </c>
      <c r="B1258" s="37" t="s">
        <v>548</v>
      </c>
      <c r="C1258" s="37">
        <v>1800</v>
      </c>
      <c r="D1258" s="37" t="s">
        <v>20</v>
      </c>
      <c r="E1258" s="74">
        <v>239.5</v>
      </c>
      <c r="F1258" s="74">
        <v>239.15</v>
      </c>
      <c r="G1258" s="41">
        <v>0</v>
      </c>
      <c r="H1258" s="74">
        <v>0</v>
      </c>
      <c r="I1258" s="49">
        <f t="shared" ref="I1258" si="3004">(IF(D1258="SELL",E1258-F1258,IF(D1258="BUY",F1258-E1258)))*C1258</f>
        <v>629.99999999998977</v>
      </c>
      <c r="J1258" s="41">
        <v>0</v>
      </c>
      <c r="K1258" s="41">
        <v>0</v>
      </c>
      <c r="L1258" s="49">
        <f t="shared" ref="L1258" si="3005">(J1258+I1258+K1258)/C1258</f>
        <v>0.34999999999999432</v>
      </c>
      <c r="M1258" s="49">
        <f t="shared" ref="M1258" si="3006">L1258*C1258</f>
        <v>629.99999999998977</v>
      </c>
    </row>
    <row r="1259" spans="1:13" s="42" customFormat="1" x14ac:dyDescent="0.25">
      <c r="A1259" s="5">
        <v>43592</v>
      </c>
      <c r="B1259" s="37" t="s">
        <v>455</v>
      </c>
      <c r="C1259" s="37">
        <v>2600</v>
      </c>
      <c r="D1259" s="37" t="s">
        <v>17</v>
      </c>
      <c r="E1259" s="74">
        <v>364</v>
      </c>
      <c r="F1259" s="74">
        <v>365.5</v>
      </c>
      <c r="G1259" s="41">
        <v>367</v>
      </c>
      <c r="H1259" s="74">
        <v>0</v>
      </c>
      <c r="I1259" s="49">
        <f t="shared" ref="I1259:I1263" si="3007">(IF(D1259="SELL",E1259-F1259,IF(D1259="BUY",F1259-E1259)))*C1259</f>
        <v>3900</v>
      </c>
      <c r="J1259" s="41">
        <f>C1259*1.5</f>
        <v>3900</v>
      </c>
      <c r="K1259" s="41">
        <v>0</v>
      </c>
      <c r="L1259" s="49">
        <f t="shared" ref="L1259:L1263" si="3008">(J1259+I1259+K1259)/C1259</f>
        <v>3</v>
      </c>
      <c r="M1259" s="49">
        <f t="shared" ref="M1259:M1263" si="3009">L1259*C1259</f>
        <v>7800</v>
      </c>
    </row>
    <row r="1260" spans="1:13" s="42" customFormat="1" x14ac:dyDescent="0.25">
      <c r="A1260" s="5">
        <v>43592</v>
      </c>
      <c r="B1260" s="37" t="s">
        <v>182</v>
      </c>
      <c r="C1260" s="37">
        <v>800</v>
      </c>
      <c r="D1260" s="37" t="s">
        <v>17</v>
      </c>
      <c r="E1260" s="74">
        <v>813</v>
      </c>
      <c r="F1260" s="74">
        <v>816</v>
      </c>
      <c r="G1260" s="41">
        <v>820</v>
      </c>
      <c r="H1260" s="74">
        <v>0</v>
      </c>
      <c r="I1260" s="49">
        <f t="shared" si="3007"/>
        <v>2400</v>
      </c>
      <c r="J1260" s="41">
        <f>C1260*4</f>
        <v>3200</v>
      </c>
      <c r="K1260" s="41">
        <v>0</v>
      </c>
      <c r="L1260" s="49">
        <f t="shared" si="3008"/>
        <v>7</v>
      </c>
      <c r="M1260" s="49">
        <f t="shared" si="3009"/>
        <v>5600</v>
      </c>
    </row>
    <row r="1261" spans="1:13" s="42" customFormat="1" x14ac:dyDescent="0.25">
      <c r="A1261" s="5">
        <v>43592</v>
      </c>
      <c r="B1261" s="37" t="s">
        <v>547</v>
      </c>
      <c r="C1261" s="37">
        <v>2100</v>
      </c>
      <c r="D1261" s="37" t="s">
        <v>20</v>
      </c>
      <c r="E1261" s="74">
        <v>282</v>
      </c>
      <c r="F1261" s="74">
        <v>280.8</v>
      </c>
      <c r="G1261" s="41">
        <v>279</v>
      </c>
      <c r="H1261" s="74">
        <v>0</v>
      </c>
      <c r="I1261" s="49">
        <f t="shared" si="3007"/>
        <v>2519.9999999999764</v>
      </c>
      <c r="J1261" s="41">
        <f>C1261*1.8</f>
        <v>3780</v>
      </c>
      <c r="K1261" s="41">
        <v>0</v>
      </c>
      <c r="L1261" s="49">
        <f t="shared" si="3008"/>
        <v>2.9999999999999889</v>
      </c>
      <c r="M1261" s="49">
        <f t="shared" si="3009"/>
        <v>6299.9999999999764</v>
      </c>
    </row>
    <row r="1262" spans="1:13" s="42" customFormat="1" x14ac:dyDescent="0.25">
      <c r="A1262" s="5">
        <v>43592</v>
      </c>
      <c r="B1262" s="37" t="s">
        <v>103</v>
      </c>
      <c r="C1262" s="37">
        <v>250</v>
      </c>
      <c r="D1262" s="37" t="s">
        <v>20</v>
      </c>
      <c r="E1262" s="74">
        <v>2557</v>
      </c>
      <c r="F1262" s="74">
        <v>2547</v>
      </c>
      <c r="G1262" s="41">
        <v>2535</v>
      </c>
      <c r="H1262" s="74">
        <v>0</v>
      </c>
      <c r="I1262" s="49">
        <f t="shared" si="3007"/>
        <v>2500</v>
      </c>
      <c r="J1262" s="41">
        <f>C1262*12</f>
        <v>3000</v>
      </c>
      <c r="K1262" s="41">
        <v>0</v>
      </c>
      <c r="L1262" s="49">
        <f t="shared" si="3008"/>
        <v>22</v>
      </c>
      <c r="M1262" s="49">
        <f t="shared" si="3009"/>
        <v>5500</v>
      </c>
    </row>
    <row r="1263" spans="1:13" s="42" customFormat="1" x14ac:dyDescent="0.25">
      <c r="A1263" s="5">
        <v>43592</v>
      </c>
      <c r="B1263" s="37" t="s">
        <v>530</v>
      </c>
      <c r="C1263" s="37">
        <v>400</v>
      </c>
      <c r="D1263" s="37" t="s">
        <v>17</v>
      </c>
      <c r="E1263" s="74">
        <v>881</v>
      </c>
      <c r="F1263" s="74">
        <v>873</v>
      </c>
      <c r="G1263" s="41">
        <v>0</v>
      </c>
      <c r="H1263" s="74">
        <v>0</v>
      </c>
      <c r="I1263" s="49">
        <f t="shared" si="3007"/>
        <v>-3200</v>
      </c>
      <c r="J1263" s="41">
        <v>0</v>
      </c>
      <c r="K1263" s="41">
        <v>0</v>
      </c>
      <c r="L1263" s="49">
        <f t="shared" si="3008"/>
        <v>-8</v>
      </c>
      <c r="M1263" s="49">
        <f t="shared" si="3009"/>
        <v>-3200</v>
      </c>
    </row>
    <row r="1264" spans="1:13" s="42" customFormat="1" x14ac:dyDescent="0.25">
      <c r="A1264" s="5">
        <v>43591</v>
      </c>
      <c r="B1264" s="37" t="s">
        <v>207</v>
      </c>
      <c r="C1264" s="37">
        <v>1100</v>
      </c>
      <c r="D1264" s="37" t="s">
        <v>20</v>
      </c>
      <c r="E1264" s="74">
        <v>467</v>
      </c>
      <c r="F1264" s="74">
        <v>464</v>
      </c>
      <c r="G1264" s="41">
        <v>461</v>
      </c>
      <c r="H1264" s="74">
        <v>455</v>
      </c>
      <c r="I1264" s="49">
        <f t="shared" ref="I1264:I1268" si="3010">(IF(D1264="SELL",E1264-F1264,IF(D1264="BUY",F1264-E1264)))*C1264</f>
        <v>3300</v>
      </c>
      <c r="J1264" s="41">
        <f>C1264*3</f>
        <v>3300</v>
      </c>
      <c r="K1264" s="41">
        <f>C1264*6</f>
        <v>6600</v>
      </c>
      <c r="L1264" s="49">
        <f t="shared" ref="L1264:L1268" si="3011">(J1264+I1264+K1264)/C1264</f>
        <v>12</v>
      </c>
      <c r="M1264" s="49">
        <f t="shared" ref="M1264:M1268" si="3012">L1264*C1264</f>
        <v>13200</v>
      </c>
    </row>
    <row r="1265" spans="1:13" s="42" customFormat="1" x14ac:dyDescent="0.25">
      <c r="A1265" s="5">
        <v>43591</v>
      </c>
      <c r="B1265" s="37" t="s">
        <v>147</v>
      </c>
      <c r="C1265" s="37">
        <v>2850</v>
      </c>
      <c r="D1265" s="37" t="s">
        <v>20</v>
      </c>
      <c r="E1265" s="74">
        <v>135.5</v>
      </c>
      <c r="F1265" s="74">
        <v>134.5</v>
      </c>
      <c r="G1265" s="41">
        <v>0</v>
      </c>
      <c r="H1265" s="74">
        <v>0</v>
      </c>
      <c r="I1265" s="49">
        <f t="shared" si="3010"/>
        <v>2850</v>
      </c>
      <c r="J1265" s="41">
        <v>0</v>
      </c>
      <c r="K1265" s="41">
        <v>0</v>
      </c>
      <c r="L1265" s="49">
        <f t="shared" si="3011"/>
        <v>1</v>
      </c>
      <c r="M1265" s="49">
        <f t="shared" si="3012"/>
        <v>2850</v>
      </c>
    </row>
    <row r="1266" spans="1:13" s="42" customFormat="1" x14ac:dyDescent="0.25">
      <c r="A1266" s="5">
        <v>43591</v>
      </c>
      <c r="B1266" s="37" t="s">
        <v>506</v>
      </c>
      <c r="C1266" s="37">
        <v>1300</v>
      </c>
      <c r="D1266" s="37" t="s">
        <v>17</v>
      </c>
      <c r="E1266" s="74">
        <v>167</v>
      </c>
      <c r="F1266" s="74">
        <v>168</v>
      </c>
      <c r="G1266" s="41">
        <v>169.6</v>
      </c>
      <c r="H1266" s="74">
        <v>0</v>
      </c>
      <c r="I1266" s="49">
        <f t="shared" si="3010"/>
        <v>1300</v>
      </c>
      <c r="J1266" s="41">
        <f>C1266*1.6</f>
        <v>2080</v>
      </c>
      <c r="K1266" s="41">
        <v>0</v>
      </c>
      <c r="L1266" s="49">
        <f t="shared" si="3011"/>
        <v>2.6</v>
      </c>
      <c r="M1266" s="49">
        <f t="shared" si="3012"/>
        <v>3380</v>
      </c>
    </row>
    <row r="1267" spans="1:13" s="42" customFormat="1" x14ac:dyDescent="0.25">
      <c r="A1267" s="5">
        <v>43591</v>
      </c>
      <c r="B1267" s="37" t="s">
        <v>184</v>
      </c>
      <c r="C1267" s="37">
        <v>250</v>
      </c>
      <c r="D1267" s="37" t="s">
        <v>17</v>
      </c>
      <c r="E1267" s="74">
        <v>2160</v>
      </c>
      <c r="F1267" s="74">
        <v>2170</v>
      </c>
      <c r="G1267" s="41">
        <v>0</v>
      </c>
      <c r="H1267" s="74">
        <v>0</v>
      </c>
      <c r="I1267" s="49">
        <f t="shared" si="3010"/>
        <v>2500</v>
      </c>
      <c r="J1267" s="41">
        <v>0</v>
      </c>
      <c r="K1267" s="41">
        <v>0</v>
      </c>
      <c r="L1267" s="49">
        <f t="shared" si="3011"/>
        <v>10</v>
      </c>
      <c r="M1267" s="49">
        <f t="shared" si="3012"/>
        <v>2500</v>
      </c>
    </row>
    <row r="1268" spans="1:13" s="42" customFormat="1" x14ac:dyDescent="0.25">
      <c r="A1268" s="5">
        <v>43591</v>
      </c>
      <c r="B1268" s="37" t="s">
        <v>542</v>
      </c>
      <c r="C1268" s="37">
        <v>1500</v>
      </c>
      <c r="D1268" s="37" t="s">
        <v>20</v>
      </c>
      <c r="E1268" s="74">
        <v>298</v>
      </c>
      <c r="F1268" s="74">
        <v>299</v>
      </c>
      <c r="G1268" s="41">
        <v>0</v>
      </c>
      <c r="H1268" s="74">
        <v>0</v>
      </c>
      <c r="I1268" s="49">
        <f t="shared" si="3010"/>
        <v>-1500</v>
      </c>
      <c r="J1268" s="41">
        <v>0</v>
      </c>
      <c r="K1268" s="41">
        <v>0</v>
      </c>
      <c r="L1268" s="49">
        <f t="shared" si="3011"/>
        <v>-1</v>
      </c>
      <c r="M1268" s="49">
        <f t="shared" si="3012"/>
        <v>-1500</v>
      </c>
    </row>
    <row r="1269" spans="1:13" s="42" customFormat="1" x14ac:dyDescent="0.25">
      <c r="A1269" s="5">
        <v>43588</v>
      </c>
      <c r="B1269" s="37" t="s">
        <v>178</v>
      </c>
      <c r="C1269" s="37">
        <v>600</v>
      </c>
      <c r="D1269" s="37" t="s">
        <v>17</v>
      </c>
      <c r="E1269" s="74">
        <v>1580</v>
      </c>
      <c r="F1269" s="74">
        <v>1585</v>
      </c>
      <c r="G1269" s="41">
        <v>1590</v>
      </c>
      <c r="H1269" s="74">
        <v>1600</v>
      </c>
      <c r="I1269" s="49">
        <f t="shared" ref="I1269:I1271" si="3013">(IF(D1269="SELL",E1269-F1269,IF(D1269="BUY",F1269-E1269)))*C1269</f>
        <v>3000</v>
      </c>
      <c r="J1269" s="41">
        <f>C1269*5</f>
        <v>3000</v>
      </c>
      <c r="K1269" s="41">
        <f>C1269*10</f>
        <v>6000</v>
      </c>
      <c r="L1269" s="49">
        <f t="shared" ref="L1269:L1271" si="3014">(J1269+I1269+K1269)/C1269</f>
        <v>20</v>
      </c>
      <c r="M1269" s="49">
        <f t="shared" ref="M1269:M1271" si="3015">L1269*C1269</f>
        <v>12000</v>
      </c>
    </row>
    <row r="1270" spans="1:13" s="42" customFormat="1" x14ac:dyDescent="0.25">
      <c r="A1270" s="5">
        <v>43588</v>
      </c>
      <c r="B1270" s="37" t="s">
        <v>133</v>
      </c>
      <c r="C1270" s="37">
        <v>500</v>
      </c>
      <c r="D1270" s="37" t="s">
        <v>20</v>
      </c>
      <c r="E1270" s="74">
        <v>1207</v>
      </c>
      <c r="F1270" s="74">
        <v>1202</v>
      </c>
      <c r="G1270" s="41">
        <v>0</v>
      </c>
      <c r="H1270" s="74">
        <v>0</v>
      </c>
      <c r="I1270" s="49">
        <f t="shared" si="3013"/>
        <v>2500</v>
      </c>
      <c r="J1270" s="41">
        <v>0</v>
      </c>
      <c r="K1270" s="41">
        <v>0</v>
      </c>
      <c r="L1270" s="49">
        <f t="shared" si="3014"/>
        <v>5</v>
      </c>
      <c r="M1270" s="49">
        <f t="shared" si="3015"/>
        <v>2500</v>
      </c>
    </row>
    <row r="1271" spans="1:13" s="42" customFormat="1" x14ac:dyDescent="0.25">
      <c r="A1271" s="5">
        <v>43588</v>
      </c>
      <c r="B1271" s="37" t="s">
        <v>546</v>
      </c>
      <c r="C1271" s="37">
        <v>200</v>
      </c>
      <c r="D1271" s="37" t="s">
        <v>17</v>
      </c>
      <c r="E1271" s="74">
        <v>2600</v>
      </c>
      <c r="F1271" s="74">
        <v>2580</v>
      </c>
      <c r="G1271" s="41">
        <v>0</v>
      </c>
      <c r="H1271" s="74">
        <v>0</v>
      </c>
      <c r="I1271" s="49">
        <f t="shared" si="3013"/>
        <v>-4000</v>
      </c>
      <c r="J1271" s="41">
        <v>0</v>
      </c>
      <c r="K1271" s="41">
        <v>0</v>
      </c>
      <c r="L1271" s="49">
        <f t="shared" si="3014"/>
        <v>-20</v>
      </c>
      <c r="M1271" s="49">
        <f t="shared" si="3015"/>
        <v>-4000</v>
      </c>
    </row>
    <row r="1272" spans="1:13" s="42" customFormat="1" x14ac:dyDescent="0.25">
      <c r="A1272" s="5">
        <v>43587</v>
      </c>
      <c r="B1272" s="37" t="s">
        <v>27</v>
      </c>
      <c r="C1272" s="37">
        <v>2000</v>
      </c>
      <c r="D1272" s="37" t="s">
        <v>17</v>
      </c>
      <c r="E1272" s="74">
        <v>266</v>
      </c>
      <c r="F1272" s="74">
        <v>267.5</v>
      </c>
      <c r="G1272" s="41">
        <v>0</v>
      </c>
      <c r="H1272" s="74">
        <v>0</v>
      </c>
      <c r="I1272" s="49">
        <f t="shared" ref="I1272:I1274" si="3016">(IF(D1272="SELL",E1272-F1272,IF(D1272="BUY",F1272-E1272)))*C1272</f>
        <v>3000</v>
      </c>
      <c r="J1272" s="41">
        <v>0</v>
      </c>
      <c r="K1272" s="41">
        <v>0</v>
      </c>
      <c r="L1272" s="49">
        <f t="shared" ref="L1272:L1274" si="3017">(J1272+I1272+K1272)/C1272</f>
        <v>1.5</v>
      </c>
      <c r="M1272" s="49">
        <f t="shared" ref="M1272:M1274" si="3018">L1272*C1272</f>
        <v>3000</v>
      </c>
    </row>
    <row r="1273" spans="1:13" s="42" customFormat="1" x14ac:dyDescent="0.25">
      <c r="A1273" s="5">
        <v>43587</v>
      </c>
      <c r="B1273" s="37" t="s">
        <v>147</v>
      </c>
      <c r="C1273" s="37">
        <v>2850</v>
      </c>
      <c r="D1273" s="37" t="s">
        <v>20</v>
      </c>
      <c r="E1273" s="74">
        <v>140</v>
      </c>
      <c r="F1273" s="74">
        <v>141.4</v>
      </c>
      <c r="G1273" s="41">
        <v>0</v>
      </c>
      <c r="H1273" s="74">
        <v>0</v>
      </c>
      <c r="I1273" s="49">
        <f t="shared" si="3016"/>
        <v>-3990.0000000000164</v>
      </c>
      <c r="J1273" s="41">
        <v>0</v>
      </c>
      <c r="K1273" s="41">
        <v>0</v>
      </c>
      <c r="L1273" s="49">
        <f t="shared" si="3017"/>
        <v>-1.4000000000000057</v>
      </c>
      <c r="M1273" s="49">
        <f t="shared" si="3018"/>
        <v>-3990.0000000000164</v>
      </c>
    </row>
    <row r="1274" spans="1:13" s="42" customFormat="1" x14ac:dyDescent="0.25">
      <c r="A1274" s="5">
        <v>43587</v>
      </c>
      <c r="B1274" s="37" t="s">
        <v>148</v>
      </c>
      <c r="C1274" s="37">
        <v>1250</v>
      </c>
      <c r="D1274" s="37" t="s">
        <v>20</v>
      </c>
      <c r="E1274" s="74">
        <v>392.5</v>
      </c>
      <c r="F1274" s="74">
        <v>396</v>
      </c>
      <c r="G1274" s="41">
        <v>0</v>
      </c>
      <c r="H1274" s="74">
        <v>0</v>
      </c>
      <c r="I1274" s="49">
        <f t="shared" si="3016"/>
        <v>-4375</v>
      </c>
      <c r="J1274" s="41">
        <v>0</v>
      </c>
      <c r="K1274" s="41">
        <v>0</v>
      </c>
      <c r="L1274" s="49">
        <f t="shared" si="3017"/>
        <v>-3.5</v>
      </c>
      <c r="M1274" s="49">
        <f t="shared" si="3018"/>
        <v>-4375</v>
      </c>
    </row>
    <row r="1275" spans="1:13" s="42" customFormat="1" x14ac:dyDescent="0.25">
      <c r="A1275" s="5">
        <v>43585</v>
      </c>
      <c r="B1275" s="37" t="s">
        <v>75</v>
      </c>
      <c r="C1275" s="37">
        <v>1200</v>
      </c>
      <c r="D1275" s="37" t="s">
        <v>17</v>
      </c>
      <c r="E1275" s="74">
        <v>835.5</v>
      </c>
      <c r="F1275" s="74">
        <v>837.5</v>
      </c>
      <c r="G1275" s="41">
        <v>840.5</v>
      </c>
      <c r="H1275" s="74">
        <v>0</v>
      </c>
      <c r="I1275" s="49">
        <f t="shared" ref="I1275:I1279" si="3019">(IF(D1275="SELL",E1275-F1275,IF(D1275="BUY",F1275-E1275)))*C1275</f>
        <v>2400</v>
      </c>
      <c r="J1275" s="41">
        <f>C1275*3</f>
        <v>3600</v>
      </c>
      <c r="K1275" s="41">
        <v>0</v>
      </c>
      <c r="L1275" s="49">
        <f t="shared" ref="L1275:L1279" si="3020">(J1275+I1275+K1275)/C1275</f>
        <v>5</v>
      </c>
      <c r="M1275" s="49">
        <f t="shared" ref="M1275:M1279" si="3021">L1275*C1275</f>
        <v>6000</v>
      </c>
    </row>
    <row r="1276" spans="1:13" s="42" customFormat="1" x14ac:dyDescent="0.25">
      <c r="A1276" s="5">
        <v>43585</v>
      </c>
      <c r="B1276" s="37" t="s">
        <v>127</v>
      </c>
      <c r="C1276" s="37">
        <v>2500</v>
      </c>
      <c r="D1276" s="37" t="s">
        <v>17</v>
      </c>
      <c r="E1276" s="74">
        <v>228</v>
      </c>
      <c r="F1276" s="74">
        <v>224.4</v>
      </c>
      <c r="G1276" s="41">
        <v>0</v>
      </c>
      <c r="H1276" s="74">
        <v>0</v>
      </c>
      <c r="I1276" s="49">
        <f t="shared" si="3019"/>
        <v>-8999.9999999999854</v>
      </c>
      <c r="J1276" s="41">
        <v>0</v>
      </c>
      <c r="K1276" s="41">
        <v>0</v>
      </c>
      <c r="L1276" s="49">
        <f t="shared" si="3020"/>
        <v>-3.5999999999999943</v>
      </c>
      <c r="M1276" s="49">
        <f t="shared" si="3021"/>
        <v>-8999.9999999999854</v>
      </c>
    </row>
    <row r="1277" spans="1:13" s="42" customFormat="1" x14ac:dyDescent="0.25">
      <c r="A1277" s="5">
        <v>43585</v>
      </c>
      <c r="B1277" s="37" t="s">
        <v>163</v>
      </c>
      <c r="C1277" s="37">
        <v>8000</v>
      </c>
      <c r="D1277" s="37" t="s">
        <v>17</v>
      </c>
      <c r="E1277" s="74">
        <v>101.65</v>
      </c>
      <c r="F1277" s="74">
        <v>99.4</v>
      </c>
      <c r="G1277" s="41">
        <v>0</v>
      </c>
      <c r="H1277" s="74">
        <v>0</v>
      </c>
      <c r="I1277" s="49">
        <f t="shared" si="3019"/>
        <v>-18000</v>
      </c>
      <c r="J1277" s="41">
        <v>0</v>
      </c>
      <c r="K1277" s="41">
        <v>0</v>
      </c>
      <c r="L1277" s="49">
        <f t="shared" si="3020"/>
        <v>-2.25</v>
      </c>
      <c r="M1277" s="49">
        <f t="shared" si="3021"/>
        <v>-18000</v>
      </c>
    </row>
    <row r="1278" spans="1:13" s="42" customFormat="1" x14ac:dyDescent="0.25">
      <c r="A1278" s="5">
        <v>43585</v>
      </c>
      <c r="B1278" s="37" t="s">
        <v>91</v>
      </c>
      <c r="C1278" s="37">
        <v>1600</v>
      </c>
      <c r="D1278" s="37" t="s">
        <v>20</v>
      </c>
      <c r="E1278" s="74">
        <v>323.5</v>
      </c>
      <c r="F1278" s="74">
        <v>327.2</v>
      </c>
      <c r="G1278" s="41">
        <v>0</v>
      </c>
      <c r="H1278" s="74">
        <v>0</v>
      </c>
      <c r="I1278" s="49">
        <f t="shared" si="3019"/>
        <v>-5919.9999999999818</v>
      </c>
      <c r="J1278" s="41">
        <v>0</v>
      </c>
      <c r="K1278" s="41">
        <v>0</v>
      </c>
      <c r="L1278" s="49">
        <f t="shared" si="3020"/>
        <v>-3.6999999999999886</v>
      </c>
      <c r="M1278" s="49">
        <f t="shared" si="3021"/>
        <v>-5919.9999999999818</v>
      </c>
    </row>
    <row r="1279" spans="1:13" s="42" customFormat="1" x14ac:dyDescent="0.25">
      <c r="A1279" s="5">
        <v>43585</v>
      </c>
      <c r="B1279" s="37" t="s">
        <v>179</v>
      </c>
      <c r="C1279" s="37">
        <v>2000</v>
      </c>
      <c r="D1279" s="37" t="s">
        <v>20</v>
      </c>
      <c r="E1279" s="74">
        <v>255.5</v>
      </c>
      <c r="F1279" s="74">
        <v>257.7</v>
      </c>
      <c r="G1279" s="41">
        <v>0</v>
      </c>
      <c r="H1279" s="74">
        <v>0</v>
      </c>
      <c r="I1279" s="49">
        <f t="shared" si="3019"/>
        <v>-4399.9999999999773</v>
      </c>
      <c r="J1279" s="41">
        <v>0</v>
      </c>
      <c r="K1279" s="41">
        <v>0</v>
      </c>
      <c r="L1279" s="49">
        <f t="shared" si="3020"/>
        <v>-2.1999999999999886</v>
      </c>
      <c r="M1279" s="49">
        <f t="shared" si="3021"/>
        <v>-4399.9999999999773</v>
      </c>
    </row>
    <row r="1280" spans="1:13" s="42" customFormat="1" x14ac:dyDescent="0.25">
      <c r="A1280" s="5">
        <v>43581</v>
      </c>
      <c r="B1280" s="37" t="s">
        <v>116</v>
      </c>
      <c r="C1280" s="37">
        <v>1200</v>
      </c>
      <c r="D1280" s="37" t="s">
        <v>20</v>
      </c>
      <c r="E1280" s="74">
        <v>758</v>
      </c>
      <c r="F1280" s="37">
        <v>756</v>
      </c>
      <c r="G1280" s="41">
        <v>753</v>
      </c>
      <c r="H1280" s="74">
        <v>0</v>
      </c>
      <c r="I1280" s="49">
        <f t="shared" ref="I1280:I1284" si="3022">(IF(D1280="SELL",E1280-F1280,IF(D1280="BUY",F1280-E1280)))*C1280</f>
        <v>2400</v>
      </c>
      <c r="J1280" s="41">
        <f>C1280*3</f>
        <v>3600</v>
      </c>
      <c r="K1280" s="41">
        <v>0</v>
      </c>
      <c r="L1280" s="49">
        <f t="shared" ref="L1280:L1284" si="3023">(J1280+I1280+K1280)/C1280</f>
        <v>5</v>
      </c>
      <c r="M1280" s="49">
        <f t="shared" ref="M1280:M1284" si="3024">L1280*C1280</f>
        <v>6000</v>
      </c>
    </row>
    <row r="1281" spans="1:13" s="42" customFormat="1" x14ac:dyDescent="0.25">
      <c r="A1281" s="5">
        <v>43581</v>
      </c>
      <c r="B1281" s="37" t="s">
        <v>178</v>
      </c>
      <c r="C1281" s="37">
        <v>600</v>
      </c>
      <c r="D1281" s="37" t="s">
        <v>17</v>
      </c>
      <c r="E1281" s="74">
        <v>1501</v>
      </c>
      <c r="F1281" s="37">
        <v>1505</v>
      </c>
      <c r="G1281" s="41">
        <v>0</v>
      </c>
      <c r="H1281" s="74">
        <v>0</v>
      </c>
      <c r="I1281" s="49">
        <f t="shared" si="3022"/>
        <v>2400</v>
      </c>
      <c r="J1281" s="41">
        <v>0</v>
      </c>
      <c r="K1281" s="41">
        <v>0</v>
      </c>
      <c r="L1281" s="49">
        <f t="shared" si="3023"/>
        <v>4</v>
      </c>
      <c r="M1281" s="49">
        <f t="shared" si="3024"/>
        <v>2400</v>
      </c>
    </row>
    <row r="1282" spans="1:13" s="42" customFormat="1" x14ac:dyDescent="0.25">
      <c r="A1282" s="5">
        <v>43581</v>
      </c>
      <c r="B1282" s="37" t="s">
        <v>94</v>
      </c>
      <c r="C1282" s="37">
        <v>900</v>
      </c>
      <c r="D1282" s="37" t="s">
        <v>20</v>
      </c>
      <c r="E1282" s="74">
        <v>618</v>
      </c>
      <c r="F1282" s="37">
        <v>623.5</v>
      </c>
      <c r="G1282" s="41">
        <v>0</v>
      </c>
      <c r="H1282" s="74">
        <v>0</v>
      </c>
      <c r="I1282" s="49">
        <f t="shared" si="3022"/>
        <v>-4950</v>
      </c>
      <c r="J1282" s="41">
        <v>0</v>
      </c>
      <c r="K1282" s="41">
        <v>0</v>
      </c>
      <c r="L1282" s="49">
        <f t="shared" si="3023"/>
        <v>-5.5</v>
      </c>
      <c r="M1282" s="49">
        <f t="shared" si="3024"/>
        <v>-4950</v>
      </c>
    </row>
    <row r="1283" spans="1:13" s="42" customFormat="1" x14ac:dyDescent="0.25">
      <c r="A1283" s="5">
        <v>43581</v>
      </c>
      <c r="B1283" s="37" t="s">
        <v>341</v>
      </c>
      <c r="C1283" s="37">
        <v>2750</v>
      </c>
      <c r="D1283" s="37" t="s">
        <v>20</v>
      </c>
      <c r="E1283" s="74">
        <v>399.25</v>
      </c>
      <c r="F1283" s="37">
        <v>401</v>
      </c>
      <c r="G1283" s="41">
        <v>0</v>
      </c>
      <c r="H1283" s="74">
        <v>0</v>
      </c>
      <c r="I1283" s="49">
        <f t="shared" si="3022"/>
        <v>-4812.5</v>
      </c>
      <c r="J1283" s="41">
        <v>0</v>
      </c>
      <c r="K1283" s="41">
        <v>0</v>
      </c>
      <c r="L1283" s="49">
        <f t="shared" si="3023"/>
        <v>-1.75</v>
      </c>
      <c r="M1283" s="49">
        <f t="shared" si="3024"/>
        <v>-4812.5</v>
      </c>
    </row>
    <row r="1284" spans="1:13" s="42" customFormat="1" x14ac:dyDescent="0.25">
      <c r="A1284" s="5">
        <v>43581</v>
      </c>
      <c r="B1284" s="37" t="s">
        <v>151</v>
      </c>
      <c r="C1284" s="37">
        <v>3200</v>
      </c>
      <c r="D1284" s="37" t="s">
        <v>17</v>
      </c>
      <c r="E1284" s="74">
        <v>132.69999999999999</v>
      </c>
      <c r="F1284" s="37">
        <v>130</v>
      </c>
      <c r="G1284" s="41">
        <v>0</v>
      </c>
      <c r="H1284" s="74">
        <v>0</v>
      </c>
      <c r="I1284" s="49">
        <f t="shared" si="3022"/>
        <v>-8639.9999999999636</v>
      </c>
      <c r="J1284" s="41">
        <v>0</v>
      </c>
      <c r="K1284" s="41">
        <v>0</v>
      </c>
      <c r="L1284" s="49">
        <f t="shared" si="3023"/>
        <v>-2.6999999999999886</v>
      </c>
      <c r="M1284" s="49">
        <f t="shared" si="3024"/>
        <v>-8639.9999999999636</v>
      </c>
    </row>
    <row r="1285" spans="1:13" s="42" customFormat="1" x14ac:dyDescent="0.25">
      <c r="A1285" s="5">
        <v>43580</v>
      </c>
      <c r="B1285" s="37" t="s">
        <v>127</v>
      </c>
      <c r="C1285" s="37">
        <v>2500</v>
      </c>
      <c r="D1285" s="37" t="s">
        <v>17</v>
      </c>
      <c r="E1285" s="74">
        <v>223</v>
      </c>
      <c r="F1285" s="37">
        <v>224.5</v>
      </c>
      <c r="G1285" s="37">
        <v>226</v>
      </c>
      <c r="H1285" s="74">
        <v>228</v>
      </c>
      <c r="I1285" s="49">
        <f t="shared" ref="I1285:I1288" si="3025">(IF(D1285="SELL",E1285-F1285,IF(D1285="BUY",F1285-E1285)))*C1285</f>
        <v>3750</v>
      </c>
      <c r="J1285" s="41">
        <f t="shared" ref="J1285" si="3026">C1285*1.5</f>
        <v>3750</v>
      </c>
      <c r="K1285" s="41">
        <f>C1285*2</f>
        <v>5000</v>
      </c>
      <c r="L1285" s="49">
        <f t="shared" ref="L1285:L1288" si="3027">(J1285+I1285+K1285)/C1285</f>
        <v>5</v>
      </c>
      <c r="M1285" s="49">
        <f t="shared" ref="M1285:M1288" si="3028">L1285*C1285</f>
        <v>12500</v>
      </c>
    </row>
    <row r="1286" spans="1:13" s="42" customFormat="1" x14ac:dyDescent="0.25">
      <c r="A1286" s="5">
        <v>43580</v>
      </c>
      <c r="B1286" s="37" t="s">
        <v>86</v>
      </c>
      <c r="C1286" s="37">
        <v>500</v>
      </c>
      <c r="D1286" s="37" t="s">
        <v>17</v>
      </c>
      <c r="E1286" s="74">
        <v>1354</v>
      </c>
      <c r="F1286" s="37">
        <v>1348</v>
      </c>
      <c r="G1286" s="41">
        <v>0</v>
      </c>
      <c r="H1286" s="74">
        <v>0</v>
      </c>
      <c r="I1286" s="49">
        <f t="shared" si="3025"/>
        <v>-3000</v>
      </c>
      <c r="J1286" s="41">
        <v>0</v>
      </c>
      <c r="K1286" s="41">
        <v>0</v>
      </c>
      <c r="L1286" s="49">
        <f t="shared" si="3027"/>
        <v>-6</v>
      </c>
      <c r="M1286" s="49">
        <f t="shared" si="3028"/>
        <v>-3000</v>
      </c>
    </row>
    <row r="1287" spans="1:13" s="42" customFormat="1" x14ac:dyDescent="0.25">
      <c r="A1287" s="5">
        <v>43580</v>
      </c>
      <c r="B1287" s="37" t="s">
        <v>79</v>
      </c>
      <c r="C1287" s="37">
        <v>2400</v>
      </c>
      <c r="D1287" s="37" t="s">
        <v>20</v>
      </c>
      <c r="E1287" s="74">
        <v>480.5</v>
      </c>
      <c r="F1287" s="37">
        <v>483</v>
      </c>
      <c r="G1287" s="41">
        <v>0</v>
      </c>
      <c r="H1287" s="74">
        <v>0</v>
      </c>
      <c r="I1287" s="49">
        <f t="shared" si="3025"/>
        <v>-6000</v>
      </c>
      <c r="J1287" s="41">
        <v>0</v>
      </c>
      <c r="K1287" s="41">
        <v>0</v>
      </c>
      <c r="L1287" s="49">
        <f t="shared" si="3027"/>
        <v>-2.5</v>
      </c>
      <c r="M1287" s="49">
        <f t="shared" si="3028"/>
        <v>-6000</v>
      </c>
    </row>
    <row r="1288" spans="1:13" s="42" customFormat="1" x14ac:dyDescent="0.25">
      <c r="A1288" s="5">
        <v>43580</v>
      </c>
      <c r="B1288" s="37" t="s">
        <v>136</v>
      </c>
      <c r="C1288" s="37">
        <v>1800</v>
      </c>
      <c r="D1288" s="37" t="s">
        <v>17</v>
      </c>
      <c r="E1288" s="74">
        <v>357.5</v>
      </c>
      <c r="F1288" s="37">
        <v>354.4</v>
      </c>
      <c r="G1288" s="41">
        <v>0</v>
      </c>
      <c r="H1288" s="74">
        <v>0</v>
      </c>
      <c r="I1288" s="49">
        <f t="shared" si="3025"/>
        <v>-5580.0000000000409</v>
      </c>
      <c r="J1288" s="41">
        <v>0</v>
      </c>
      <c r="K1288" s="41">
        <v>0</v>
      </c>
      <c r="L1288" s="49">
        <f t="shared" si="3027"/>
        <v>-3.1000000000000227</v>
      </c>
      <c r="M1288" s="49">
        <f t="shared" si="3028"/>
        <v>-5580.0000000000409</v>
      </c>
    </row>
    <row r="1289" spans="1:13" s="42" customFormat="1" x14ac:dyDescent="0.25">
      <c r="A1289" s="5">
        <v>43579</v>
      </c>
      <c r="B1289" s="37" t="s">
        <v>139</v>
      </c>
      <c r="C1289" s="37">
        <v>2000</v>
      </c>
      <c r="D1289" s="37" t="s">
        <v>20</v>
      </c>
      <c r="E1289" s="74">
        <v>224.75</v>
      </c>
      <c r="F1289" s="37">
        <v>223.5</v>
      </c>
      <c r="G1289" s="37">
        <v>222</v>
      </c>
      <c r="H1289" s="74">
        <v>0</v>
      </c>
      <c r="I1289" s="49">
        <f t="shared" ref="I1289:I1292" si="3029">(IF(D1289="SELL",E1289-F1289,IF(D1289="BUY",F1289-E1289)))*C1289</f>
        <v>2500</v>
      </c>
      <c r="J1289" s="41">
        <f>C1289*1.5</f>
        <v>3000</v>
      </c>
      <c r="K1289" s="41">
        <v>0</v>
      </c>
      <c r="L1289" s="49">
        <f t="shared" ref="L1289:L1292" si="3030">(J1289+I1289+K1289)/C1289</f>
        <v>2.75</v>
      </c>
      <c r="M1289" s="49">
        <f t="shared" ref="M1289:M1292" si="3031">L1289*C1289</f>
        <v>5500</v>
      </c>
    </row>
    <row r="1290" spans="1:13" s="42" customFormat="1" x14ac:dyDescent="0.25">
      <c r="A1290" s="5">
        <v>43579</v>
      </c>
      <c r="B1290" s="37" t="s">
        <v>151</v>
      </c>
      <c r="C1290" s="37">
        <v>3200</v>
      </c>
      <c r="D1290" s="37" t="s">
        <v>20</v>
      </c>
      <c r="E1290" s="74">
        <v>130.80000000000001</v>
      </c>
      <c r="F1290" s="37">
        <v>130</v>
      </c>
      <c r="G1290" s="37">
        <v>0</v>
      </c>
      <c r="H1290" s="74">
        <v>0</v>
      </c>
      <c r="I1290" s="49">
        <f t="shared" si="3029"/>
        <v>2560.0000000000364</v>
      </c>
      <c r="J1290" s="41">
        <v>0</v>
      </c>
      <c r="K1290" s="41">
        <v>0</v>
      </c>
      <c r="L1290" s="49">
        <f t="shared" si="3030"/>
        <v>0.80000000000001137</v>
      </c>
      <c r="M1290" s="49">
        <f t="shared" si="3031"/>
        <v>2560.0000000000364</v>
      </c>
    </row>
    <row r="1291" spans="1:13" s="42" customFormat="1" x14ac:dyDescent="0.25">
      <c r="A1291" s="5">
        <v>43579</v>
      </c>
      <c r="B1291" s="37" t="s">
        <v>304</v>
      </c>
      <c r="C1291" s="37">
        <v>1250</v>
      </c>
      <c r="D1291" s="37" t="s">
        <v>17</v>
      </c>
      <c r="E1291" s="74">
        <v>556</v>
      </c>
      <c r="F1291" s="37">
        <v>557.5</v>
      </c>
      <c r="G1291" s="37">
        <v>0</v>
      </c>
      <c r="H1291" s="74">
        <v>0</v>
      </c>
      <c r="I1291" s="49">
        <f t="shared" si="3029"/>
        <v>1875</v>
      </c>
      <c r="J1291" s="41">
        <v>0</v>
      </c>
      <c r="K1291" s="41">
        <v>0</v>
      </c>
      <c r="L1291" s="49">
        <f t="shared" si="3030"/>
        <v>1.5</v>
      </c>
      <c r="M1291" s="49">
        <f t="shared" si="3031"/>
        <v>1875</v>
      </c>
    </row>
    <row r="1292" spans="1:13" s="42" customFormat="1" x14ac:dyDescent="0.25">
      <c r="A1292" s="5">
        <v>43579</v>
      </c>
      <c r="B1292" s="37" t="s">
        <v>147</v>
      </c>
      <c r="C1292" s="37">
        <v>2850</v>
      </c>
      <c r="D1292" s="37" t="s">
        <v>20</v>
      </c>
      <c r="E1292" s="74">
        <v>147</v>
      </c>
      <c r="F1292" s="37">
        <v>148.69999999999999</v>
      </c>
      <c r="G1292" s="37">
        <v>0</v>
      </c>
      <c r="H1292" s="74">
        <v>0</v>
      </c>
      <c r="I1292" s="49">
        <f t="shared" si="3029"/>
        <v>-4844.9999999999673</v>
      </c>
      <c r="J1292" s="41">
        <v>0</v>
      </c>
      <c r="K1292" s="41">
        <v>0</v>
      </c>
      <c r="L1292" s="49">
        <f t="shared" si="3030"/>
        <v>-1.6999999999999884</v>
      </c>
      <c r="M1292" s="49">
        <f t="shared" si="3031"/>
        <v>-4844.9999999999673</v>
      </c>
    </row>
    <row r="1293" spans="1:13" s="42" customFormat="1" x14ac:dyDescent="0.25">
      <c r="A1293" s="5">
        <v>43578</v>
      </c>
      <c r="B1293" s="37" t="s">
        <v>73</v>
      </c>
      <c r="C1293" s="37">
        <v>2667</v>
      </c>
      <c r="D1293" s="37" t="s">
        <v>20</v>
      </c>
      <c r="E1293" s="74">
        <v>334.5</v>
      </c>
      <c r="F1293" s="37">
        <v>333</v>
      </c>
      <c r="G1293" s="37">
        <v>0</v>
      </c>
      <c r="H1293" s="74">
        <v>0</v>
      </c>
      <c r="I1293" s="49">
        <f t="shared" ref="I1293" si="3032">(IF(D1293="SELL",E1293-F1293,IF(D1293="BUY",F1293-E1293)))*C1293</f>
        <v>4000.5</v>
      </c>
      <c r="J1293" s="41">
        <v>0</v>
      </c>
      <c r="K1293" s="41">
        <v>0</v>
      </c>
      <c r="L1293" s="49">
        <f t="shared" ref="L1293" si="3033">(J1293+I1293+K1293)/C1293</f>
        <v>1.5</v>
      </c>
      <c r="M1293" s="49">
        <f t="shared" ref="M1293" si="3034">L1293*C1293</f>
        <v>4000.5</v>
      </c>
    </row>
    <row r="1294" spans="1:13" s="42" customFormat="1" x14ac:dyDescent="0.25">
      <c r="A1294" s="5">
        <v>43577</v>
      </c>
      <c r="B1294" s="37" t="s">
        <v>123</v>
      </c>
      <c r="C1294" s="37">
        <v>2750</v>
      </c>
      <c r="D1294" s="37" t="s">
        <v>20</v>
      </c>
      <c r="E1294" s="74">
        <v>322</v>
      </c>
      <c r="F1294" s="37">
        <v>321</v>
      </c>
      <c r="G1294" s="37">
        <v>319.5</v>
      </c>
      <c r="H1294" s="74">
        <v>317</v>
      </c>
      <c r="I1294" s="49">
        <f t="shared" ref="I1294:I1295" si="3035">(IF(D1294="SELL",E1294-F1294,IF(D1294="BUY",F1294-E1294)))*C1294</f>
        <v>2750</v>
      </c>
      <c r="J1294" s="41">
        <f t="shared" ref="J1294" si="3036">C1294*1.5</f>
        <v>4125</v>
      </c>
      <c r="K1294" s="41">
        <f t="shared" ref="K1294" si="3037">C1294*2.5</f>
        <v>6875</v>
      </c>
      <c r="L1294" s="49">
        <f t="shared" ref="L1294:L1295" si="3038">(J1294+I1294+K1294)/C1294</f>
        <v>5</v>
      </c>
      <c r="M1294" s="49">
        <f t="shared" ref="M1294:M1295" si="3039">L1294*C1294</f>
        <v>13750</v>
      </c>
    </row>
    <row r="1295" spans="1:13" s="42" customFormat="1" x14ac:dyDescent="0.25">
      <c r="A1295" s="5">
        <v>43577</v>
      </c>
      <c r="B1295" s="37" t="s">
        <v>68</v>
      </c>
      <c r="C1295" s="37">
        <v>3500</v>
      </c>
      <c r="D1295" s="37" t="s">
        <v>20</v>
      </c>
      <c r="E1295" s="74">
        <v>150</v>
      </c>
      <c r="F1295" s="37">
        <v>149</v>
      </c>
      <c r="G1295" s="37">
        <v>0</v>
      </c>
      <c r="H1295" s="74">
        <v>0</v>
      </c>
      <c r="I1295" s="49">
        <f t="shared" si="3035"/>
        <v>3500</v>
      </c>
      <c r="J1295" s="41">
        <v>0</v>
      </c>
      <c r="K1295" s="41">
        <v>0</v>
      </c>
      <c r="L1295" s="49">
        <f t="shared" si="3038"/>
        <v>1</v>
      </c>
      <c r="M1295" s="49">
        <f t="shared" si="3039"/>
        <v>3500</v>
      </c>
    </row>
    <row r="1296" spans="1:13" s="42" customFormat="1" x14ac:dyDescent="0.25">
      <c r="A1296" s="5">
        <v>43573</v>
      </c>
      <c r="B1296" s="37" t="s">
        <v>151</v>
      </c>
      <c r="C1296" s="37">
        <v>3200</v>
      </c>
      <c r="D1296" s="37" t="s">
        <v>20</v>
      </c>
      <c r="E1296" s="74">
        <v>142</v>
      </c>
      <c r="F1296" s="37">
        <v>141</v>
      </c>
      <c r="G1296" s="37">
        <v>139.5</v>
      </c>
      <c r="H1296" s="74">
        <v>137</v>
      </c>
      <c r="I1296" s="49">
        <f t="shared" ref="I1296:I1297" si="3040">(IF(D1296="SELL",E1296-F1296,IF(D1296="BUY",F1296-E1296)))*C1296</f>
        <v>3200</v>
      </c>
      <c r="J1296" s="41">
        <f>C1296*1.5</f>
        <v>4800</v>
      </c>
      <c r="K1296" s="41">
        <f t="shared" ref="K1296" si="3041">C1296*2.5</f>
        <v>8000</v>
      </c>
      <c r="L1296" s="49">
        <f t="shared" ref="L1296:L1297" si="3042">(J1296+I1296+K1296)/C1296</f>
        <v>5</v>
      </c>
      <c r="M1296" s="49">
        <f t="shared" ref="M1296:M1297" si="3043">L1296*C1296</f>
        <v>16000</v>
      </c>
    </row>
    <row r="1297" spans="1:13" s="42" customFormat="1" x14ac:dyDescent="0.25">
      <c r="A1297" s="5">
        <v>43573</v>
      </c>
      <c r="B1297" s="37" t="s">
        <v>341</v>
      </c>
      <c r="C1297" s="37">
        <v>2750</v>
      </c>
      <c r="D1297" s="37" t="s">
        <v>20</v>
      </c>
      <c r="E1297" s="74">
        <v>407</v>
      </c>
      <c r="F1297" s="37">
        <v>406</v>
      </c>
      <c r="G1297" s="37">
        <v>404</v>
      </c>
      <c r="H1297" s="74">
        <v>0</v>
      </c>
      <c r="I1297" s="49">
        <f t="shared" si="3040"/>
        <v>2750</v>
      </c>
      <c r="J1297" s="41">
        <f>C1297*2</f>
        <v>5500</v>
      </c>
      <c r="K1297" s="41">
        <v>0</v>
      </c>
      <c r="L1297" s="49">
        <f t="shared" si="3042"/>
        <v>3</v>
      </c>
      <c r="M1297" s="49">
        <f t="shared" si="3043"/>
        <v>8250</v>
      </c>
    </row>
    <row r="1298" spans="1:13" s="42" customFormat="1" x14ac:dyDescent="0.25">
      <c r="A1298" s="5">
        <v>43571</v>
      </c>
      <c r="B1298" s="37" t="s">
        <v>341</v>
      </c>
      <c r="C1298" s="37">
        <v>2750</v>
      </c>
      <c r="D1298" s="37" t="s">
        <v>17</v>
      </c>
      <c r="E1298" s="74">
        <v>401</v>
      </c>
      <c r="F1298" s="37">
        <v>402</v>
      </c>
      <c r="G1298" s="37">
        <v>404.5</v>
      </c>
      <c r="H1298" s="74">
        <v>407</v>
      </c>
      <c r="I1298" s="49">
        <f t="shared" ref="I1298:I1299" si="3044">(IF(D1298="SELL",E1298-F1298,IF(D1298="BUY",F1298-E1298)))*C1298</f>
        <v>2750</v>
      </c>
      <c r="J1298" s="41">
        <f>C1298*2.5</f>
        <v>6875</v>
      </c>
      <c r="K1298" s="41">
        <f>C1298*2.5</f>
        <v>6875</v>
      </c>
      <c r="L1298" s="49">
        <f t="shared" ref="L1298:L1299" si="3045">(J1298+I1298+K1298)/C1298</f>
        <v>6</v>
      </c>
      <c r="M1298" s="49">
        <f t="shared" ref="M1298:M1299" si="3046">L1298*C1298</f>
        <v>16500</v>
      </c>
    </row>
    <row r="1299" spans="1:13" s="42" customFormat="1" x14ac:dyDescent="0.25">
      <c r="A1299" s="5">
        <v>43571</v>
      </c>
      <c r="B1299" s="37" t="s">
        <v>16</v>
      </c>
      <c r="C1299" s="37">
        <v>500</v>
      </c>
      <c r="D1299" s="37" t="s">
        <v>17</v>
      </c>
      <c r="E1299" s="74">
        <v>1361</v>
      </c>
      <c r="F1299" s="37">
        <v>1350</v>
      </c>
      <c r="G1299" s="37">
        <v>0</v>
      </c>
      <c r="H1299" s="74">
        <v>0</v>
      </c>
      <c r="I1299" s="49">
        <f t="shared" si="3044"/>
        <v>-5500</v>
      </c>
      <c r="J1299" s="41">
        <v>0</v>
      </c>
      <c r="K1299" s="41">
        <v>0</v>
      </c>
      <c r="L1299" s="49">
        <f t="shared" si="3045"/>
        <v>-11</v>
      </c>
      <c r="M1299" s="49">
        <f t="shared" si="3046"/>
        <v>-5500</v>
      </c>
    </row>
    <row r="1300" spans="1:13" s="42" customFormat="1" x14ac:dyDescent="0.25">
      <c r="A1300" s="5">
        <v>43570</v>
      </c>
      <c r="B1300" s="37" t="s">
        <v>146</v>
      </c>
      <c r="C1300" s="37">
        <v>1700</v>
      </c>
      <c r="D1300" s="37" t="s">
        <v>20</v>
      </c>
      <c r="E1300" s="74">
        <v>337.5</v>
      </c>
      <c r="F1300" s="37">
        <v>335.5</v>
      </c>
      <c r="G1300" s="37">
        <v>334</v>
      </c>
      <c r="H1300" s="74">
        <v>0</v>
      </c>
      <c r="I1300" s="49">
        <f t="shared" ref="I1300" si="3047">(IF(D1300="SELL",E1300-F1300,IF(D1300="BUY",F1300-E1300)))*C1300</f>
        <v>3400</v>
      </c>
      <c r="J1300" s="41">
        <f>C1300*1.5</f>
        <v>2550</v>
      </c>
      <c r="K1300" s="41">
        <v>0</v>
      </c>
      <c r="L1300" s="49">
        <f t="shared" ref="L1300" si="3048">(J1300+I1300+K1300)/C1300</f>
        <v>3.5</v>
      </c>
      <c r="M1300" s="49">
        <f t="shared" ref="M1300" si="3049">L1300*C1300</f>
        <v>5950</v>
      </c>
    </row>
    <row r="1301" spans="1:13" s="42" customFormat="1" x14ac:dyDescent="0.25">
      <c r="A1301" s="5">
        <v>43567</v>
      </c>
      <c r="B1301" s="37" t="s">
        <v>123</v>
      </c>
      <c r="C1301" s="37">
        <v>2750</v>
      </c>
      <c r="D1301" s="37" t="s">
        <v>17</v>
      </c>
      <c r="E1301" s="74">
        <v>315.5</v>
      </c>
      <c r="F1301" s="37">
        <v>0</v>
      </c>
      <c r="G1301" s="37">
        <v>0</v>
      </c>
      <c r="H1301" s="74">
        <v>0</v>
      </c>
      <c r="I1301" s="49">
        <v>0</v>
      </c>
      <c r="J1301" s="41">
        <v>0</v>
      </c>
      <c r="K1301" s="41">
        <v>0</v>
      </c>
      <c r="L1301" s="49">
        <f t="shared" ref="L1301" si="3050">(J1301+I1301+K1301)/C1301</f>
        <v>0</v>
      </c>
      <c r="M1301" s="49">
        <f t="shared" ref="M1301" si="3051">L1301*C1301</f>
        <v>0</v>
      </c>
    </row>
    <row r="1302" spans="1:13" s="42" customFormat="1" x14ac:dyDescent="0.25">
      <c r="A1302" s="5">
        <v>43567</v>
      </c>
      <c r="B1302" s="37" t="s">
        <v>166</v>
      </c>
      <c r="C1302" s="37">
        <v>4500</v>
      </c>
      <c r="D1302" s="37" t="s">
        <v>17</v>
      </c>
      <c r="E1302" s="74">
        <v>148.5</v>
      </c>
      <c r="F1302" s="37">
        <v>0</v>
      </c>
      <c r="G1302" s="37">
        <v>0</v>
      </c>
      <c r="H1302" s="74">
        <v>0</v>
      </c>
      <c r="I1302" s="49">
        <v>0</v>
      </c>
      <c r="J1302" s="41">
        <v>0</v>
      </c>
      <c r="K1302" s="41">
        <v>0</v>
      </c>
      <c r="L1302" s="49">
        <f t="shared" ref="L1302:L1304" si="3052">(J1302+I1302+K1302)/C1302</f>
        <v>0</v>
      </c>
      <c r="M1302" s="49">
        <f t="shared" ref="M1302:M1304" si="3053">L1302*C1302</f>
        <v>0</v>
      </c>
    </row>
    <row r="1303" spans="1:13" s="42" customFormat="1" x14ac:dyDescent="0.25">
      <c r="A1303" s="5">
        <v>43566</v>
      </c>
      <c r="B1303" s="37" t="s">
        <v>44</v>
      </c>
      <c r="C1303" s="37">
        <v>3500</v>
      </c>
      <c r="D1303" s="37" t="s">
        <v>17</v>
      </c>
      <c r="E1303" s="74">
        <v>212.5</v>
      </c>
      <c r="F1303" s="37">
        <v>0</v>
      </c>
      <c r="G1303" s="37">
        <v>0</v>
      </c>
      <c r="H1303" s="74">
        <v>0</v>
      </c>
      <c r="I1303" s="49">
        <v>0</v>
      </c>
      <c r="J1303" s="41">
        <v>0</v>
      </c>
      <c r="K1303" s="41">
        <v>0</v>
      </c>
      <c r="L1303" s="49">
        <f t="shared" si="3052"/>
        <v>0</v>
      </c>
      <c r="M1303" s="49">
        <f t="shared" si="3053"/>
        <v>0</v>
      </c>
    </row>
    <row r="1304" spans="1:13" s="42" customFormat="1" x14ac:dyDescent="0.25">
      <c r="A1304" s="5">
        <v>43566</v>
      </c>
      <c r="B1304" s="37" t="s">
        <v>135</v>
      </c>
      <c r="C1304" s="37">
        <v>2300</v>
      </c>
      <c r="D1304" s="37" t="s">
        <v>17</v>
      </c>
      <c r="E1304" s="74">
        <v>181.5</v>
      </c>
      <c r="F1304" s="37">
        <v>0</v>
      </c>
      <c r="G1304" s="37">
        <v>0</v>
      </c>
      <c r="H1304" s="74">
        <v>0</v>
      </c>
      <c r="I1304" s="49">
        <v>0</v>
      </c>
      <c r="J1304" s="41">
        <v>0</v>
      </c>
      <c r="K1304" s="41">
        <v>0</v>
      </c>
      <c r="L1304" s="49">
        <f t="shared" si="3052"/>
        <v>0</v>
      </c>
      <c r="M1304" s="49">
        <f t="shared" si="3053"/>
        <v>0</v>
      </c>
    </row>
    <row r="1305" spans="1:13" s="42" customFormat="1" x14ac:dyDescent="0.25">
      <c r="A1305" s="5">
        <v>43565</v>
      </c>
      <c r="B1305" s="37" t="s">
        <v>545</v>
      </c>
      <c r="C1305" s="37">
        <v>3000</v>
      </c>
      <c r="D1305" s="37" t="s">
        <v>17</v>
      </c>
      <c r="E1305" s="74">
        <v>219</v>
      </c>
      <c r="F1305" s="37">
        <v>220</v>
      </c>
      <c r="G1305" s="37">
        <v>0</v>
      </c>
      <c r="H1305" s="74">
        <v>0</v>
      </c>
      <c r="I1305" s="49">
        <f t="shared" ref="I1305" si="3054">(IF(D1305="SELL",E1305-F1305,IF(D1305="BUY",F1305-E1305)))*C1305</f>
        <v>3000</v>
      </c>
      <c r="J1305" s="41">
        <v>0</v>
      </c>
      <c r="K1305" s="41">
        <v>0</v>
      </c>
      <c r="L1305" s="49">
        <f t="shared" ref="L1305" si="3055">(J1305+I1305+K1305)/C1305</f>
        <v>1</v>
      </c>
      <c r="M1305" s="49">
        <f t="shared" ref="M1305" si="3056">L1305*C1305</f>
        <v>3000</v>
      </c>
    </row>
    <row r="1306" spans="1:13" s="42" customFormat="1" x14ac:dyDescent="0.25">
      <c r="A1306" s="5">
        <v>43564</v>
      </c>
      <c r="B1306" s="37" t="s">
        <v>341</v>
      </c>
      <c r="C1306" s="37">
        <v>2750</v>
      </c>
      <c r="D1306" s="37" t="s">
        <v>17</v>
      </c>
      <c r="E1306" s="74">
        <v>394</v>
      </c>
      <c r="F1306" s="37">
        <v>395.2</v>
      </c>
      <c r="G1306" s="37">
        <v>397</v>
      </c>
      <c r="H1306" s="74">
        <v>399</v>
      </c>
      <c r="I1306" s="49">
        <f t="shared" ref="I1306:I1308" si="3057">(IF(D1306="SELL",E1306-F1306,IF(D1306="BUY",F1306-E1306)))*C1306</f>
        <v>3299.9999999999686</v>
      </c>
      <c r="J1306" s="41">
        <f>C1306*1.8</f>
        <v>4950</v>
      </c>
      <c r="K1306" s="41">
        <f>C1306*2</f>
        <v>5500</v>
      </c>
      <c r="L1306" s="49">
        <f t="shared" ref="L1306:L1308" si="3058">(J1306+I1306+K1306)/C1306</f>
        <v>4.9999999999999885</v>
      </c>
      <c r="M1306" s="49">
        <f t="shared" ref="M1306:M1308" si="3059">L1306*C1306</f>
        <v>13749.999999999969</v>
      </c>
    </row>
    <row r="1307" spans="1:13" s="42" customFormat="1" x14ac:dyDescent="0.25">
      <c r="A1307" s="5">
        <v>43564</v>
      </c>
      <c r="B1307" s="37" t="s">
        <v>166</v>
      </c>
      <c r="C1307" s="37">
        <v>4500</v>
      </c>
      <c r="D1307" s="37" t="s">
        <v>17</v>
      </c>
      <c r="E1307" s="74">
        <v>148.25</v>
      </c>
      <c r="F1307" s="37">
        <v>149</v>
      </c>
      <c r="G1307" s="37">
        <v>0</v>
      </c>
      <c r="H1307" s="74">
        <v>0</v>
      </c>
      <c r="I1307" s="49">
        <f t="shared" si="3057"/>
        <v>3375</v>
      </c>
      <c r="J1307" s="41">
        <v>0</v>
      </c>
      <c r="K1307" s="41">
        <v>0</v>
      </c>
      <c r="L1307" s="49">
        <f t="shared" si="3058"/>
        <v>0.75</v>
      </c>
      <c r="M1307" s="49">
        <f t="shared" si="3059"/>
        <v>3375</v>
      </c>
    </row>
    <row r="1308" spans="1:13" s="42" customFormat="1" x14ac:dyDescent="0.25">
      <c r="A1308" s="5">
        <v>43564</v>
      </c>
      <c r="B1308" s="37" t="s">
        <v>31</v>
      </c>
      <c r="C1308" s="37">
        <v>4800</v>
      </c>
      <c r="D1308" s="37" t="s">
        <v>20</v>
      </c>
      <c r="E1308" s="74">
        <v>136</v>
      </c>
      <c r="F1308" s="37">
        <v>136.30000000000001</v>
      </c>
      <c r="G1308" s="37">
        <v>0</v>
      </c>
      <c r="H1308" s="74">
        <v>0</v>
      </c>
      <c r="I1308" s="49">
        <f t="shared" si="3057"/>
        <v>-1440.0000000000546</v>
      </c>
      <c r="J1308" s="41">
        <v>0</v>
      </c>
      <c r="K1308" s="41">
        <v>0</v>
      </c>
      <c r="L1308" s="49">
        <f t="shared" si="3058"/>
        <v>-0.30000000000001137</v>
      </c>
      <c r="M1308" s="49">
        <f t="shared" si="3059"/>
        <v>-1440.0000000000546</v>
      </c>
    </row>
    <row r="1309" spans="1:13" s="42" customFormat="1" x14ac:dyDescent="0.25">
      <c r="A1309" s="5">
        <v>43563</v>
      </c>
      <c r="B1309" s="37" t="s">
        <v>44</v>
      </c>
      <c r="C1309" s="37">
        <v>3500</v>
      </c>
      <c r="D1309" s="37" t="s">
        <v>20</v>
      </c>
      <c r="E1309" s="74">
        <v>216</v>
      </c>
      <c r="F1309" s="37">
        <v>215</v>
      </c>
      <c r="G1309" s="37">
        <v>0</v>
      </c>
      <c r="H1309" s="74">
        <v>0</v>
      </c>
      <c r="I1309" s="49">
        <f t="shared" ref="I1309" si="3060">(IF(D1309="SELL",E1309-F1309,IF(D1309="BUY",F1309-E1309)))*C1309</f>
        <v>3500</v>
      </c>
      <c r="J1309" s="41">
        <v>0</v>
      </c>
      <c r="K1309" s="41">
        <v>0</v>
      </c>
      <c r="L1309" s="49">
        <f t="shared" ref="L1309" si="3061">(J1309+I1309+K1309)/C1309</f>
        <v>1</v>
      </c>
      <c r="M1309" s="49">
        <f t="shared" ref="M1309" si="3062">L1309*C1309</f>
        <v>3500</v>
      </c>
    </row>
    <row r="1310" spans="1:13" s="42" customFormat="1" x14ac:dyDescent="0.25">
      <c r="A1310" s="5">
        <v>43560</v>
      </c>
      <c r="B1310" s="37" t="s">
        <v>128</v>
      </c>
      <c r="C1310" s="37">
        <v>4000</v>
      </c>
      <c r="D1310" s="37" t="s">
        <v>20</v>
      </c>
      <c r="E1310" s="74">
        <v>198.5</v>
      </c>
      <c r="F1310" s="37">
        <v>197.8</v>
      </c>
      <c r="G1310" s="37">
        <v>0</v>
      </c>
      <c r="H1310" s="74">
        <v>0</v>
      </c>
      <c r="I1310" s="49">
        <f t="shared" ref="I1310:I1313" si="3063">(IF(D1310="SELL",E1310-F1310,IF(D1310="BUY",F1310-E1310)))*C1310</f>
        <v>2799.9999999999545</v>
      </c>
      <c r="J1310" s="41">
        <v>0</v>
      </c>
      <c r="K1310" s="41">
        <v>0</v>
      </c>
      <c r="L1310" s="49">
        <f t="shared" ref="L1310:L1313" si="3064">(J1310+I1310+K1310)/C1310</f>
        <v>0.69999999999998863</v>
      </c>
      <c r="M1310" s="49">
        <f t="shared" ref="M1310:M1313" si="3065">L1310*C1310</f>
        <v>2799.9999999999545</v>
      </c>
    </row>
    <row r="1311" spans="1:13" s="42" customFormat="1" x14ac:dyDescent="0.25">
      <c r="A1311" s="5">
        <v>43560</v>
      </c>
      <c r="B1311" s="37" t="s">
        <v>107</v>
      </c>
      <c r="C1311" s="37">
        <v>1000</v>
      </c>
      <c r="D1311" s="37" t="s">
        <v>17</v>
      </c>
      <c r="E1311" s="74">
        <v>640</v>
      </c>
      <c r="F1311" s="37">
        <v>643</v>
      </c>
      <c r="G1311" s="37">
        <v>0</v>
      </c>
      <c r="H1311" s="74">
        <v>0</v>
      </c>
      <c r="I1311" s="49">
        <f t="shared" si="3063"/>
        <v>3000</v>
      </c>
      <c r="J1311" s="41">
        <v>0</v>
      </c>
      <c r="K1311" s="41">
        <v>0</v>
      </c>
      <c r="L1311" s="49">
        <f t="shared" si="3064"/>
        <v>3</v>
      </c>
      <c r="M1311" s="49">
        <f t="shared" si="3065"/>
        <v>3000</v>
      </c>
    </row>
    <row r="1312" spans="1:13" s="42" customFormat="1" x14ac:dyDescent="0.25">
      <c r="A1312" s="5">
        <v>43560</v>
      </c>
      <c r="B1312" s="37" t="s">
        <v>544</v>
      </c>
      <c r="C1312" s="37">
        <v>2000</v>
      </c>
      <c r="D1312" s="37" t="s">
        <v>17</v>
      </c>
      <c r="E1312" s="74">
        <v>286</v>
      </c>
      <c r="F1312" s="37">
        <v>0</v>
      </c>
      <c r="G1312" s="37">
        <v>0</v>
      </c>
      <c r="H1312" s="74">
        <v>0</v>
      </c>
      <c r="I1312" s="49">
        <v>0</v>
      </c>
      <c r="J1312" s="41">
        <v>0</v>
      </c>
      <c r="K1312" s="41">
        <v>0</v>
      </c>
      <c r="L1312" s="49">
        <f t="shared" si="3064"/>
        <v>0</v>
      </c>
      <c r="M1312" s="49">
        <f t="shared" si="3065"/>
        <v>0</v>
      </c>
    </row>
    <row r="1313" spans="1:13" s="42" customFormat="1" x14ac:dyDescent="0.25">
      <c r="A1313" s="5">
        <v>43560</v>
      </c>
      <c r="B1313" s="37" t="s">
        <v>19</v>
      </c>
      <c r="C1313" s="37">
        <v>2600</v>
      </c>
      <c r="D1313" s="37" t="s">
        <v>17</v>
      </c>
      <c r="E1313" s="74">
        <v>205</v>
      </c>
      <c r="F1313" s="37">
        <v>203.5</v>
      </c>
      <c r="G1313" s="37">
        <v>0</v>
      </c>
      <c r="H1313" s="74">
        <v>0</v>
      </c>
      <c r="I1313" s="49">
        <f t="shared" si="3063"/>
        <v>-3900</v>
      </c>
      <c r="J1313" s="41">
        <v>0</v>
      </c>
      <c r="K1313" s="41">
        <v>0</v>
      </c>
      <c r="L1313" s="49">
        <f t="shared" si="3064"/>
        <v>-1.5</v>
      </c>
      <c r="M1313" s="49">
        <f t="shared" si="3065"/>
        <v>-3900</v>
      </c>
    </row>
    <row r="1314" spans="1:13" s="42" customFormat="1" x14ac:dyDescent="0.25">
      <c r="A1314" s="5">
        <v>43559</v>
      </c>
      <c r="B1314" s="37" t="s">
        <v>335</v>
      </c>
      <c r="C1314" s="37">
        <v>1100</v>
      </c>
      <c r="D1314" s="37" t="s">
        <v>20</v>
      </c>
      <c r="E1314" s="74">
        <v>539</v>
      </c>
      <c r="F1314" s="37">
        <v>535</v>
      </c>
      <c r="G1314" s="37">
        <v>0</v>
      </c>
      <c r="H1314" s="74">
        <v>0</v>
      </c>
      <c r="I1314" s="49">
        <f t="shared" ref="I1314:I1316" si="3066">(IF(D1314="SELL",E1314-F1314,IF(D1314="BUY",F1314-E1314)))*C1314</f>
        <v>4400</v>
      </c>
      <c r="J1314" s="41">
        <v>0</v>
      </c>
      <c r="K1314" s="41">
        <v>0</v>
      </c>
      <c r="L1314" s="49">
        <f t="shared" ref="L1314:L1316" si="3067">(J1314+I1314+K1314)/C1314</f>
        <v>4</v>
      </c>
      <c r="M1314" s="49">
        <f t="shared" ref="M1314:M1316" si="3068">L1314*C1314</f>
        <v>4400</v>
      </c>
    </row>
    <row r="1315" spans="1:13" s="42" customFormat="1" x14ac:dyDescent="0.25">
      <c r="A1315" s="5">
        <v>43559</v>
      </c>
      <c r="B1315" s="37" t="s">
        <v>341</v>
      </c>
      <c r="C1315" s="37">
        <v>2750</v>
      </c>
      <c r="D1315" s="37" t="s">
        <v>17</v>
      </c>
      <c r="E1315" s="74">
        <v>395</v>
      </c>
      <c r="F1315" s="37">
        <v>392.8</v>
      </c>
      <c r="G1315" s="37">
        <v>0</v>
      </c>
      <c r="H1315" s="74">
        <v>0</v>
      </c>
      <c r="I1315" s="49">
        <f t="shared" si="3066"/>
        <v>-6049.9999999999691</v>
      </c>
      <c r="J1315" s="41">
        <v>0</v>
      </c>
      <c r="K1315" s="41">
        <v>0</v>
      </c>
      <c r="L1315" s="49">
        <f t="shared" si="3067"/>
        <v>-2.1999999999999886</v>
      </c>
      <c r="M1315" s="49">
        <f t="shared" si="3068"/>
        <v>-6049.9999999999691</v>
      </c>
    </row>
    <row r="1316" spans="1:13" s="42" customFormat="1" x14ac:dyDescent="0.25">
      <c r="A1316" s="5">
        <v>43559</v>
      </c>
      <c r="B1316" s="37" t="s">
        <v>28</v>
      </c>
      <c r="C1316" s="37">
        <v>3000</v>
      </c>
      <c r="D1316" s="37" t="s">
        <v>20</v>
      </c>
      <c r="E1316" s="74">
        <v>321.5</v>
      </c>
      <c r="F1316" s="37">
        <v>326</v>
      </c>
      <c r="G1316" s="37">
        <v>0</v>
      </c>
      <c r="H1316" s="74">
        <v>0</v>
      </c>
      <c r="I1316" s="49">
        <f t="shared" si="3066"/>
        <v>-13500</v>
      </c>
      <c r="J1316" s="41">
        <v>0</v>
      </c>
      <c r="K1316" s="41">
        <v>0</v>
      </c>
      <c r="L1316" s="49">
        <f t="shared" si="3067"/>
        <v>-4.5</v>
      </c>
      <c r="M1316" s="49">
        <f t="shared" si="3068"/>
        <v>-13500</v>
      </c>
    </row>
    <row r="1317" spans="1:13" s="42" customFormat="1" x14ac:dyDescent="0.25">
      <c r="A1317" s="5">
        <v>43558</v>
      </c>
      <c r="B1317" s="37" t="s">
        <v>87</v>
      </c>
      <c r="C1317" s="37">
        <v>2100</v>
      </c>
      <c r="D1317" s="37" t="s">
        <v>20</v>
      </c>
      <c r="E1317" s="74">
        <v>268</v>
      </c>
      <c r="F1317" s="37">
        <v>266</v>
      </c>
      <c r="G1317" s="37">
        <v>264</v>
      </c>
      <c r="H1317" s="74">
        <v>0</v>
      </c>
      <c r="I1317" s="49">
        <f t="shared" ref="I1317:I1318" si="3069">(IF(D1317="SELL",E1317-F1317,IF(D1317="BUY",F1317-E1317)))*C1317</f>
        <v>4200</v>
      </c>
      <c r="J1317" s="41">
        <f>C1317*2</f>
        <v>4200</v>
      </c>
      <c r="K1317" s="41">
        <v>0</v>
      </c>
      <c r="L1317" s="49">
        <f t="shared" ref="L1317:L1318" si="3070">(J1317+I1317+K1317)/C1317</f>
        <v>4</v>
      </c>
      <c r="M1317" s="49">
        <f t="shared" ref="M1317:M1318" si="3071">L1317*C1317</f>
        <v>8400</v>
      </c>
    </row>
    <row r="1318" spans="1:13" s="42" customFormat="1" x14ac:dyDescent="0.25">
      <c r="A1318" s="5">
        <v>43558</v>
      </c>
      <c r="B1318" s="37" t="s">
        <v>19</v>
      </c>
      <c r="C1318" s="37">
        <v>2600</v>
      </c>
      <c r="D1318" s="37" t="s">
        <v>17</v>
      </c>
      <c r="E1318" s="74">
        <v>208</v>
      </c>
      <c r="F1318" s="37">
        <v>209.5</v>
      </c>
      <c r="G1318" s="37">
        <v>0</v>
      </c>
      <c r="H1318" s="74">
        <v>0</v>
      </c>
      <c r="I1318" s="49">
        <f t="shared" si="3069"/>
        <v>3900</v>
      </c>
      <c r="J1318" s="41">
        <v>0</v>
      </c>
      <c r="K1318" s="41">
        <v>0</v>
      </c>
      <c r="L1318" s="49">
        <f t="shared" si="3070"/>
        <v>1.5</v>
      </c>
      <c r="M1318" s="49">
        <f t="shared" si="3071"/>
        <v>3900</v>
      </c>
    </row>
    <row r="1319" spans="1:13" s="42" customFormat="1" x14ac:dyDescent="0.25">
      <c r="A1319" s="5">
        <v>43557</v>
      </c>
      <c r="B1319" s="37" t="s">
        <v>151</v>
      </c>
      <c r="C1319" s="37">
        <v>3200</v>
      </c>
      <c r="D1319" s="37" t="s">
        <v>20</v>
      </c>
      <c r="E1319" s="74">
        <v>156</v>
      </c>
      <c r="F1319" s="37">
        <v>155</v>
      </c>
      <c r="G1319" s="37">
        <v>154</v>
      </c>
      <c r="H1319" s="74">
        <v>152</v>
      </c>
      <c r="I1319" s="49">
        <f t="shared" ref="I1319:I1321" si="3072">(IF(D1319="SELL",E1319-F1319,IF(D1319="BUY",F1319-E1319)))*C1319</f>
        <v>3200</v>
      </c>
      <c r="J1319" s="41">
        <f>C1319*1</f>
        <v>3200</v>
      </c>
      <c r="K1319" s="41">
        <f t="shared" ref="K1319" si="3073">C1319*2</f>
        <v>6400</v>
      </c>
      <c r="L1319" s="49">
        <f t="shared" ref="L1319:L1321" si="3074">(J1319+I1319+K1319)/C1319</f>
        <v>4</v>
      </c>
      <c r="M1319" s="49">
        <f t="shared" ref="M1319:M1321" si="3075">L1319*C1319</f>
        <v>12800</v>
      </c>
    </row>
    <row r="1320" spans="1:13" s="42" customFormat="1" x14ac:dyDescent="0.25">
      <c r="A1320" s="5">
        <v>43557</v>
      </c>
      <c r="B1320" s="37" t="s">
        <v>44</v>
      </c>
      <c r="C1320" s="37">
        <v>3500</v>
      </c>
      <c r="D1320" s="37" t="s">
        <v>17</v>
      </c>
      <c r="E1320" s="74">
        <v>218.5</v>
      </c>
      <c r="F1320" s="37">
        <v>215.9</v>
      </c>
      <c r="G1320" s="37">
        <v>0</v>
      </c>
      <c r="H1320" s="74">
        <v>0</v>
      </c>
      <c r="I1320" s="49">
        <f t="shared" si="3072"/>
        <v>-9099.99999999998</v>
      </c>
      <c r="J1320" s="41">
        <v>0</v>
      </c>
      <c r="K1320" s="41">
        <v>0</v>
      </c>
      <c r="L1320" s="49">
        <f t="shared" si="3074"/>
        <v>-2.5999999999999943</v>
      </c>
      <c r="M1320" s="49">
        <f t="shared" si="3075"/>
        <v>-9099.99999999998</v>
      </c>
    </row>
    <row r="1321" spans="1:13" s="42" customFormat="1" x14ac:dyDescent="0.25">
      <c r="A1321" s="5">
        <v>43557</v>
      </c>
      <c r="B1321" s="37" t="s">
        <v>28</v>
      </c>
      <c r="C1321" s="37">
        <v>3000</v>
      </c>
      <c r="D1321" s="37" t="s">
        <v>17</v>
      </c>
      <c r="E1321" s="74">
        <v>330</v>
      </c>
      <c r="F1321" s="37">
        <v>331</v>
      </c>
      <c r="G1321" s="37">
        <v>0</v>
      </c>
      <c r="H1321" s="74">
        <v>0</v>
      </c>
      <c r="I1321" s="49">
        <f t="shared" si="3072"/>
        <v>3000</v>
      </c>
      <c r="J1321" s="41">
        <v>0</v>
      </c>
      <c r="K1321" s="41">
        <v>0</v>
      </c>
      <c r="L1321" s="49">
        <f t="shared" si="3074"/>
        <v>1</v>
      </c>
      <c r="M1321" s="49">
        <f t="shared" si="3075"/>
        <v>3000</v>
      </c>
    </row>
    <row r="1322" spans="1:13" s="42" customFormat="1" x14ac:dyDescent="0.25">
      <c r="A1322" s="5">
        <v>43556</v>
      </c>
      <c r="B1322" s="37" t="s">
        <v>44</v>
      </c>
      <c r="C1322" s="37">
        <v>3500</v>
      </c>
      <c r="D1322" s="37" t="s">
        <v>17</v>
      </c>
      <c r="E1322" s="74">
        <v>212</v>
      </c>
      <c r="F1322" s="37">
        <v>213</v>
      </c>
      <c r="G1322" s="37">
        <v>215</v>
      </c>
      <c r="H1322" s="74">
        <v>217</v>
      </c>
      <c r="I1322" s="49">
        <f t="shared" ref="I1322:I1323" si="3076">(IF(D1322="SELL",E1322-F1322,IF(D1322="BUY",F1322-E1322)))*C1322</f>
        <v>3500</v>
      </c>
      <c r="J1322" s="41">
        <f>C1322*2</f>
        <v>7000</v>
      </c>
      <c r="K1322" s="41">
        <f>C1322*2</f>
        <v>7000</v>
      </c>
      <c r="L1322" s="49">
        <f t="shared" ref="L1322:L1324" si="3077">(J1322+I1322+K1322)/C1322</f>
        <v>5</v>
      </c>
      <c r="M1322" s="49">
        <f t="shared" ref="M1322:M1324" si="3078">L1322*C1322</f>
        <v>17500</v>
      </c>
    </row>
    <row r="1323" spans="1:13" s="42" customFormat="1" x14ac:dyDescent="0.25">
      <c r="A1323" s="5">
        <v>43556</v>
      </c>
      <c r="B1323" s="37" t="s">
        <v>135</v>
      </c>
      <c r="C1323" s="37">
        <v>2300</v>
      </c>
      <c r="D1323" s="37" t="s">
        <v>17</v>
      </c>
      <c r="E1323" s="74">
        <v>192.5</v>
      </c>
      <c r="F1323" s="37">
        <v>194</v>
      </c>
      <c r="G1323" s="37">
        <v>0</v>
      </c>
      <c r="H1323" s="74">
        <v>0</v>
      </c>
      <c r="I1323" s="49">
        <f t="shared" si="3076"/>
        <v>3450</v>
      </c>
      <c r="J1323" s="41">
        <v>0</v>
      </c>
      <c r="K1323" s="41">
        <v>0</v>
      </c>
      <c r="L1323" s="49">
        <f t="shared" si="3077"/>
        <v>1.5</v>
      </c>
      <c r="M1323" s="49">
        <f t="shared" si="3078"/>
        <v>3450</v>
      </c>
    </row>
    <row r="1324" spans="1:13" s="42" customFormat="1" x14ac:dyDescent="0.25">
      <c r="A1324" s="5">
        <v>43556</v>
      </c>
      <c r="B1324" s="37" t="s">
        <v>147</v>
      </c>
      <c r="C1324" s="37">
        <v>2850</v>
      </c>
      <c r="D1324" s="37" t="s">
        <v>17</v>
      </c>
      <c r="E1324" s="74">
        <v>156.5</v>
      </c>
      <c r="F1324" s="37">
        <v>0</v>
      </c>
      <c r="G1324" s="37">
        <v>0</v>
      </c>
      <c r="H1324" s="74">
        <v>0</v>
      </c>
      <c r="I1324" s="49">
        <v>0</v>
      </c>
      <c r="J1324" s="41">
        <v>0</v>
      </c>
      <c r="K1324" s="41">
        <v>0</v>
      </c>
      <c r="L1324" s="49">
        <f t="shared" si="3077"/>
        <v>0</v>
      </c>
      <c r="M1324" s="49">
        <f t="shared" si="3078"/>
        <v>0</v>
      </c>
    </row>
    <row r="1325" spans="1:13" s="42" customFormat="1" x14ac:dyDescent="0.25">
      <c r="A1325" s="5">
        <v>43553</v>
      </c>
      <c r="B1325" s="37" t="s">
        <v>540</v>
      </c>
      <c r="C1325" s="37">
        <v>4500</v>
      </c>
      <c r="D1325" s="37" t="s">
        <v>17</v>
      </c>
      <c r="E1325" s="74">
        <v>123.5</v>
      </c>
      <c r="F1325" s="37">
        <v>124</v>
      </c>
      <c r="G1325" s="37">
        <v>124.8</v>
      </c>
      <c r="H1325" s="74">
        <v>0</v>
      </c>
      <c r="I1325" s="49">
        <f t="shared" ref="I1325:I1328" si="3079">(IF(D1325="SELL",E1325-F1325,IF(D1325="BUY",F1325-E1325)))*C1325</f>
        <v>2250</v>
      </c>
      <c r="J1325" s="41">
        <f>C1325*0.8</f>
        <v>3600</v>
      </c>
      <c r="K1325" s="41">
        <v>0</v>
      </c>
      <c r="L1325" s="49">
        <f t="shared" ref="L1325:L1328" si="3080">(J1325+I1325+K1325)/C1325</f>
        <v>1.3</v>
      </c>
      <c r="M1325" s="49">
        <f t="shared" ref="M1325:M1328" si="3081">L1325*C1325</f>
        <v>5850</v>
      </c>
    </row>
    <row r="1326" spans="1:13" s="42" customFormat="1" x14ac:dyDescent="0.25">
      <c r="A1326" s="5">
        <v>43553</v>
      </c>
      <c r="B1326" s="37" t="s">
        <v>28</v>
      </c>
      <c r="C1326" s="37">
        <v>3000</v>
      </c>
      <c r="D1326" s="37" t="s">
        <v>17</v>
      </c>
      <c r="E1326" s="74">
        <v>321.5</v>
      </c>
      <c r="F1326" s="37">
        <v>322.5</v>
      </c>
      <c r="G1326" s="37">
        <v>0</v>
      </c>
      <c r="H1326" s="74">
        <v>0</v>
      </c>
      <c r="I1326" s="49">
        <f t="shared" si="3079"/>
        <v>3000</v>
      </c>
      <c r="J1326" s="41">
        <v>0</v>
      </c>
      <c r="K1326" s="41">
        <v>0</v>
      </c>
      <c r="L1326" s="49">
        <f t="shared" si="3080"/>
        <v>1</v>
      </c>
      <c r="M1326" s="49">
        <f t="shared" si="3081"/>
        <v>3000</v>
      </c>
    </row>
    <row r="1327" spans="1:13" s="42" customFormat="1" x14ac:dyDescent="0.25">
      <c r="A1327" s="5">
        <v>43553</v>
      </c>
      <c r="B1327" s="37" t="s">
        <v>117</v>
      </c>
      <c r="C1327" s="37">
        <v>1300</v>
      </c>
      <c r="D1327" s="37" t="s">
        <v>20</v>
      </c>
      <c r="E1327" s="74">
        <v>442</v>
      </c>
      <c r="F1327" s="37">
        <v>450</v>
      </c>
      <c r="G1327" s="37">
        <v>0</v>
      </c>
      <c r="H1327" s="74">
        <v>0</v>
      </c>
      <c r="I1327" s="49">
        <f t="shared" si="3079"/>
        <v>-10400</v>
      </c>
      <c r="J1327" s="41">
        <v>0</v>
      </c>
      <c r="K1327" s="41">
        <v>0</v>
      </c>
      <c r="L1327" s="49">
        <f t="shared" si="3080"/>
        <v>-8</v>
      </c>
      <c r="M1327" s="49">
        <f t="shared" si="3081"/>
        <v>-10400</v>
      </c>
    </row>
    <row r="1328" spans="1:13" s="42" customFormat="1" x14ac:dyDescent="0.25">
      <c r="A1328" s="5">
        <v>43553</v>
      </c>
      <c r="B1328" s="37" t="s">
        <v>341</v>
      </c>
      <c r="C1328" s="37">
        <v>2750</v>
      </c>
      <c r="D1328" s="37" t="s">
        <v>20</v>
      </c>
      <c r="E1328" s="74">
        <v>398.5</v>
      </c>
      <c r="F1328" s="37">
        <v>403</v>
      </c>
      <c r="G1328" s="37">
        <v>0</v>
      </c>
      <c r="H1328" s="74">
        <v>0</v>
      </c>
      <c r="I1328" s="49">
        <f t="shared" si="3079"/>
        <v>-12375</v>
      </c>
      <c r="J1328" s="41">
        <v>0</v>
      </c>
      <c r="K1328" s="41">
        <v>0</v>
      </c>
      <c r="L1328" s="49">
        <f t="shared" si="3080"/>
        <v>-4.5</v>
      </c>
      <c r="M1328" s="49">
        <f t="shared" si="3081"/>
        <v>-12375</v>
      </c>
    </row>
    <row r="1329" spans="1:13" s="42" customFormat="1" x14ac:dyDescent="0.25">
      <c r="A1329" s="5">
        <v>43552</v>
      </c>
      <c r="B1329" s="37" t="s">
        <v>44</v>
      </c>
      <c r="C1329" s="37">
        <v>3500</v>
      </c>
      <c r="D1329" s="37" t="s">
        <v>20</v>
      </c>
      <c r="E1329" s="74">
        <v>206</v>
      </c>
      <c r="F1329" s="37">
        <v>205</v>
      </c>
      <c r="G1329" s="37">
        <v>203</v>
      </c>
      <c r="H1329" s="74">
        <v>0</v>
      </c>
      <c r="I1329" s="49">
        <f t="shared" ref="I1329:I1330" si="3082">(IF(D1329="SELL",E1329-F1329,IF(D1329="BUY",F1329-E1329)))*C1329</f>
        <v>3500</v>
      </c>
      <c r="J1329" s="41">
        <f>C1329*2</f>
        <v>7000</v>
      </c>
      <c r="K1329" s="41">
        <v>0</v>
      </c>
      <c r="L1329" s="49">
        <f t="shared" ref="L1329:L1330" si="3083">(J1329+I1329+K1329)/C1329</f>
        <v>3</v>
      </c>
      <c r="M1329" s="49">
        <f t="shared" ref="M1329:M1330" si="3084">L1329*C1329</f>
        <v>10500</v>
      </c>
    </row>
    <row r="1330" spans="1:13" s="42" customFormat="1" x14ac:dyDescent="0.25">
      <c r="A1330" s="5">
        <v>43552</v>
      </c>
      <c r="B1330" s="37" t="s">
        <v>141</v>
      </c>
      <c r="C1330" s="37">
        <v>1061</v>
      </c>
      <c r="D1330" s="37" t="s">
        <v>17</v>
      </c>
      <c r="E1330" s="74">
        <v>515.5</v>
      </c>
      <c r="F1330" s="37">
        <v>509</v>
      </c>
      <c r="G1330" s="37">
        <v>0</v>
      </c>
      <c r="H1330" s="74">
        <v>0</v>
      </c>
      <c r="I1330" s="49">
        <f t="shared" si="3082"/>
        <v>-6896.5</v>
      </c>
      <c r="J1330" s="41">
        <v>0</v>
      </c>
      <c r="K1330" s="41">
        <v>0</v>
      </c>
      <c r="L1330" s="49">
        <f t="shared" si="3083"/>
        <v>-6.5</v>
      </c>
      <c r="M1330" s="49">
        <f t="shared" si="3084"/>
        <v>-6896.5</v>
      </c>
    </row>
    <row r="1331" spans="1:13" s="42" customFormat="1" x14ac:dyDescent="0.25">
      <c r="A1331" s="5">
        <v>43551</v>
      </c>
      <c r="B1331" s="37" t="s">
        <v>335</v>
      </c>
      <c r="C1331" s="37">
        <v>1100</v>
      </c>
      <c r="D1331" s="37" t="s">
        <v>17</v>
      </c>
      <c r="E1331" s="74">
        <v>538</v>
      </c>
      <c r="F1331" s="37">
        <v>540.5</v>
      </c>
      <c r="G1331" s="37">
        <v>544</v>
      </c>
      <c r="H1331" s="74">
        <v>0</v>
      </c>
      <c r="I1331" s="49">
        <f t="shared" ref="I1331:I1333" si="3085">(IF(D1331="SELL",E1331-F1331,IF(D1331="BUY",F1331-E1331)))*C1331</f>
        <v>2750</v>
      </c>
      <c r="J1331" s="41">
        <f>C1331*3.5</f>
        <v>3850</v>
      </c>
      <c r="K1331" s="41">
        <v>0</v>
      </c>
      <c r="L1331" s="49">
        <f t="shared" ref="L1331:L1333" si="3086">(J1331+I1331+K1331)/C1331</f>
        <v>6</v>
      </c>
      <c r="M1331" s="49">
        <f t="shared" ref="M1331:M1333" si="3087">L1331*C1331</f>
        <v>6600</v>
      </c>
    </row>
    <row r="1332" spans="1:13" s="42" customFormat="1" x14ac:dyDescent="0.25">
      <c r="A1332" s="5">
        <v>43551</v>
      </c>
      <c r="B1332" s="37" t="s">
        <v>151</v>
      </c>
      <c r="C1332" s="37">
        <v>3200</v>
      </c>
      <c r="D1332" s="37" t="s">
        <v>20</v>
      </c>
      <c r="E1332" s="74">
        <v>141.4</v>
      </c>
      <c r="F1332" s="37">
        <v>140.5</v>
      </c>
      <c r="G1332" s="37">
        <v>0</v>
      </c>
      <c r="H1332" s="74">
        <v>0</v>
      </c>
      <c r="I1332" s="49">
        <f t="shared" si="3085"/>
        <v>2880.0000000000182</v>
      </c>
      <c r="J1332" s="41">
        <v>0</v>
      </c>
      <c r="K1332" s="41">
        <v>0</v>
      </c>
      <c r="L1332" s="49">
        <f t="shared" si="3086"/>
        <v>0.90000000000000568</v>
      </c>
      <c r="M1332" s="49">
        <f t="shared" si="3087"/>
        <v>2880.0000000000182</v>
      </c>
    </row>
    <row r="1333" spans="1:13" s="42" customFormat="1" x14ac:dyDescent="0.25">
      <c r="A1333" s="5">
        <v>43551</v>
      </c>
      <c r="B1333" s="37" t="s">
        <v>166</v>
      </c>
      <c r="C1333" s="37">
        <v>4500</v>
      </c>
      <c r="D1333" s="37" t="s">
        <v>17</v>
      </c>
      <c r="E1333" s="74">
        <v>152</v>
      </c>
      <c r="F1333" s="37">
        <v>153</v>
      </c>
      <c r="G1333" s="37">
        <v>0</v>
      </c>
      <c r="H1333" s="74">
        <v>0</v>
      </c>
      <c r="I1333" s="49">
        <f t="shared" si="3085"/>
        <v>4500</v>
      </c>
      <c r="J1333" s="41">
        <v>0</v>
      </c>
      <c r="K1333" s="41">
        <v>0</v>
      </c>
      <c r="L1333" s="49">
        <f t="shared" si="3086"/>
        <v>1</v>
      </c>
      <c r="M1333" s="49">
        <f t="shared" si="3087"/>
        <v>4500</v>
      </c>
    </row>
    <row r="1334" spans="1:13" s="42" customFormat="1" x14ac:dyDescent="0.25">
      <c r="A1334" s="5">
        <v>43550</v>
      </c>
      <c r="B1334" s="37" t="s">
        <v>19</v>
      </c>
      <c r="C1334" s="37">
        <v>2600</v>
      </c>
      <c r="D1334" s="37" t="s">
        <v>17</v>
      </c>
      <c r="E1334" s="74">
        <v>193</v>
      </c>
      <c r="F1334" s="37">
        <v>194.5</v>
      </c>
      <c r="G1334" s="37">
        <v>196</v>
      </c>
      <c r="H1334" s="74">
        <v>198</v>
      </c>
      <c r="I1334" s="49">
        <f t="shared" ref="I1334:I1336" si="3088">(IF(D1334="SELL",E1334-F1334,IF(D1334="BUY",F1334-E1334)))*C1334</f>
        <v>3900</v>
      </c>
      <c r="J1334" s="41">
        <f>C1334*1.5</f>
        <v>3900</v>
      </c>
      <c r="K1334" s="41">
        <f>C1334*2</f>
        <v>5200</v>
      </c>
      <c r="L1334" s="49">
        <f t="shared" ref="L1334:L1336" si="3089">(J1334+I1334+K1334)/C1334</f>
        <v>5</v>
      </c>
      <c r="M1334" s="49">
        <f t="shared" ref="M1334:M1336" si="3090">L1334*C1334</f>
        <v>13000</v>
      </c>
    </row>
    <row r="1335" spans="1:13" s="42" customFormat="1" x14ac:dyDescent="0.25">
      <c r="A1335" s="5">
        <v>43550</v>
      </c>
      <c r="B1335" s="37" t="s">
        <v>31</v>
      </c>
      <c r="C1335" s="37">
        <v>4800</v>
      </c>
      <c r="D1335" s="37" t="s">
        <v>17</v>
      </c>
      <c r="E1335" s="74">
        <v>136.80000000000001</v>
      </c>
      <c r="F1335" s="37">
        <v>137.5</v>
      </c>
      <c r="G1335" s="37">
        <v>138.5</v>
      </c>
      <c r="H1335" s="74">
        <v>139.5</v>
      </c>
      <c r="I1335" s="49">
        <f>(IF(D1335="SELL",E1335-F1335,IF(D1335="BUY",F1335-E1335)))*C1335</f>
        <v>3359.9999999999454</v>
      </c>
      <c r="J1335" s="41">
        <f>C1335*1</f>
        <v>4800</v>
      </c>
      <c r="K1335" s="41">
        <f>C1335*1</f>
        <v>4800</v>
      </c>
      <c r="L1335" s="49">
        <f>(J1335+I1335+K1335)/C1335</f>
        <v>2.6999999999999886</v>
      </c>
      <c r="M1335" s="49">
        <f>L1335*C1335</f>
        <v>12959.999999999945</v>
      </c>
    </row>
    <row r="1336" spans="1:13" s="42" customFormat="1" x14ac:dyDescent="0.25">
      <c r="A1336" s="5">
        <v>43550</v>
      </c>
      <c r="B1336" s="37" t="s">
        <v>73</v>
      </c>
      <c r="C1336" s="37">
        <v>2667</v>
      </c>
      <c r="D1336" s="37" t="s">
        <v>17</v>
      </c>
      <c r="E1336" s="74">
        <v>356</v>
      </c>
      <c r="F1336" s="37">
        <v>357.5</v>
      </c>
      <c r="G1336" s="37">
        <v>360</v>
      </c>
      <c r="H1336" s="74">
        <v>0</v>
      </c>
      <c r="I1336" s="49">
        <f t="shared" si="3088"/>
        <v>4000.5</v>
      </c>
      <c r="J1336" s="41">
        <f>C1336*2.5</f>
        <v>6667.5</v>
      </c>
      <c r="K1336" s="41">
        <v>0</v>
      </c>
      <c r="L1336" s="49">
        <f t="shared" si="3089"/>
        <v>4</v>
      </c>
      <c r="M1336" s="49">
        <f t="shared" si="3090"/>
        <v>10668</v>
      </c>
    </row>
    <row r="1337" spans="1:13" s="42" customFormat="1" x14ac:dyDescent="0.25">
      <c r="A1337" s="5">
        <v>43546</v>
      </c>
      <c r="B1337" s="37" t="s">
        <v>207</v>
      </c>
      <c r="C1337" s="37">
        <v>1100</v>
      </c>
      <c r="D1337" s="37" t="s">
        <v>17</v>
      </c>
      <c r="E1337" s="74">
        <v>441</v>
      </c>
      <c r="F1337" s="37">
        <v>443</v>
      </c>
      <c r="G1337" s="37">
        <v>446</v>
      </c>
      <c r="H1337" s="74">
        <v>0</v>
      </c>
      <c r="I1337" s="49">
        <f t="shared" ref="I1337:I1339" si="3091">(IF(D1337="SELL",E1337-F1337,IF(D1337="BUY",F1337-E1337)))*C1337</f>
        <v>2200</v>
      </c>
      <c r="J1337" s="41">
        <f t="shared" ref="J1337" si="3092">C1337*3</f>
        <v>3300</v>
      </c>
      <c r="K1337" s="41">
        <v>0</v>
      </c>
      <c r="L1337" s="49">
        <f t="shared" ref="L1337:L1339" si="3093">(J1337+I1337+K1337)/C1337</f>
        <v>5</v>
      </c>
      <c r="M1337" s="49">
        <f t="shared" ref="M1337:M1339" si="3094">L1337*C1337</f>
        <v>5500</v>
      </c>
    </row>
    <row r="1338" spans="1:13" s="42" customFormat="1" x14ac:dyDescent="0.25">
      <c r="A1338" s="5">
        <v>43546</v>
      </c>
      <c r="B1338" s="37" t="s">
        <v>543</v>
      </c>
      <c r="C1338" s="37">
        <v>2750</v>
      </c>
      <c r="D1338" s="37" t="s">
        <v>17</v>
      </c>
      <c r="E1338" s="74">
        <v>309</v>
      </c>
      <c r="F1338" s="37">
        <v>310.5</v>
      </c>
      <c r="G1338" s="37">
        <v>0</v>
      </c>
      <c r="H1338" s="74">
        <v>0</v>
      </c>
      <c r="I1338" s="49">
        <f t="shared" si="3091"/>
        <v>4125</v>
      </c>
      <c r="J1338" s="41">
        <v>0</v>
      </c>
      <c r="K1338" s="41">
        <v>0</v>
      </c>
      <c r="L1338" s="49">
        <f t="shared" si="3093"/>
        <v>1.5</v>
      </c>
      <c r="M1338" s="49">
        <f t="shared" si="3094"/>
        <v>4125</v>
      </c>
    </row>
    <row r="1339" spans="1:13" s="42" customFormat="1" x14ac:dyDescent="0.25">
      <c r="A1339" s="5">
        <v>43546</v>
      </c>
      <c r="B1339" s="37" t="s">
        <v>151</v>
      </c>
      <c r="C1339" s="37">
        <v>3200</v>
      </c>
      <c r="D1339" s="37" t="s">
        <v>20</v>
      </c>
      <c r="E1339" s="74">
        <v>147</v>
      </c>
      <c r="F1339" s="37">
        <v>146</v>
      </c>
      <c r="G1339" s="37">
        <v>0</v>
      </c>
      <c r="H1339" s="74">
        <v>0</v>
      </c>
      <c r="I1339" s="49">
        <f t="shared" si="3091"/>
        <v>3200</v>
      </c>
      <c r="J1339" s="41">
        <v>0</v>
      </c>
      <c r="K1339" s="41">
        <v>0</v>
      </c>
      <c r="L1339" s="49">
        <f t="shared" si="3093"/>
        <v>1</v>
      </c>
      <c r="M1339" s="49">
        <f t="shared" si="3094"/>
        <v>3200</v>
      </c>
    </row>
    <row r="1340" spans="1:13" s="42" customFormat="1" x14ac:dyDescent="0.25">
      <c r="A1340" s="5">
        <v>43544</v>
      </c>
      <c r="B1340" s="37" t="s">
        <v>117</v>
      </c>
      <c r="C1340" s="37">
        <v>1300</v>
      </c>
      <c r="D1340" s="37" t="s">
        <v>20</v>
      </c>
      <c r="E1340" s="74">
        <v>455</v>
      </c>
      <c r="F1340" s="37">
        <v>452</v>
      </c>
      <c r="G1340" s="37">
        <v>449</v>
      </c>
      <c r="H1340" s="74">
        <v>445</v>
      </c>
      <c r="I1340" s="49">
        <f t="shared" ref="I1340:I1342" si="3095">(IF(D1340="SELL",E1340-F1340,IF(D1340="BUY",F1340-E1340)))*C1340</f>
        <v>3900</v>
      </c>
      <c r="J1340" s="41">
        <f>C1340*3</f>
        <v>3900</v>
      </c>
      <c r="K1340" s="41">
        <f>C1340*4</f>
        <v>5200</v>
      </c>
      <c r="L1340" s="49">
        <f t="shared" ref="L1340:L1342" si="3096">(J1340+I1340+K1340)/C1340</f>
        <v>10</v>
      </c>
      <c r="M1340" s="49">
        <f t="shared" ref="M1340:M1342" si="3097">L1340*C1340</f>
        <v>13000</v>
      </c>
    </row>
    <row r="1341" spans="1:13" s="42" customFormat="1" x14ac:dyDescent="0.25">
      <c r="A1341" s="5">
        <v>43544</v>
      </c>
      <c r="B1341" s="37" t="s">
        <v>28</v>
      </c>
      <c r="C1341" s="37">
        <v>3000</v>
      </c>
      <c r="D1341" s="37" t="s">
        <v>17</v>
      </c>
      <c r="E1341" s="74">
        <v>303.5</v>
      </c>
      <c r="F1341" s="37">
        <v>304.5</v>
      </c>
      <c r="G1341" s="37">
        <v>0</v>
      </c>
      <c r="H1341" s="74">
        <v>0</v>
      </c>
      <c r="I1341" s="49">
        <f t="shared" si="3095"/>
        <v>3000</v>
      </c>
      <c r="J1341" s="41">
        <v>0</v>
      </c>
      <c r="K1341" s="41">
        <v>0</v>
      </c>
      <c r="L1341" s="49">
        <f t="shared" si="3096"/>
        <v>1</v>
      </c>
      <c r="M1341" s="49">
        <f t="shared" si="3097"/>
        <v>3000</v>
      </c>
    </row>
    <row r="1342" spans="1:13" s="42" customFormat="1" x14ac:dyDescent="0.25">
      <c r="A1342" s="5">
        <v>43544</v>
      </c>
      <c r="B1342" s="37" t="s">
        <v>123</v>
      </c>
      <c r="C1342" s="37">
        <v>2750</v>
      </c>
      <c r="D1342" s="37" t="s">
        <v>17</v>
      </c>
      <c r="E1342" s="74">
        <v>306.5</v>
      </c>
      <c r="F1342" s="37">
        <v>306</v>
      </c>
      <c r="G1342" s="37">
        <v>0</v>
      </c>
      <c r="H1342" s="74">
        <v>0</v>
      </c>
      <c r="I1342" s="49">
        <f t="shared" si="3095"/>
        <v>-1375</v>
      </c>
      <c r="J1342" s="41">
        <v>0</v>
      </c>
      <c r="K1342" s="41">
        <v>0</v>
      </c>
      <c r="L1342" s="49">
        <f t="shared" si="3096"/>
        <v>-0.5</v>
      </c>
      <c r="M1342" s="49">
        <f t="shared" si="3097"/>
        <v>-1375</v>
      </c>
    </row>
    <row r="1343" spans="1:13" s="42" customFormat="1" x14ac:dyDescent="0.25">
      <c r="A1343" s="5">
        <v>43543</v>
      </c>
      <c r="B1343" s="37" t="s">
        <v>542</v>
      </c>
      <c r="C1343" s="37">
        <v>1500</v>
      </c>
      <c r="D1343" s="37" t="s">
        <v>20</v>
      </c>
      <c r="E1343" s="74">
        <v>293</v>
      </c>
      <c r="F1343" s="37">
        <v>291</v>
      </c>
      <c r="G1343" s="37">
        <v>289</v>
      </c>
      <c r="H1343" s="74">
        <v>0</v>
      </c>
      <c r="I1343" s="49">
        <f>(IF(D1343="SELL",E1343-F1343,IF(D1343="BUY",F1343-E1343)))*C1343</f>
        <v>3000</v>
      </c>
      <c r="J1343" s="41">
        <f>C1343*2</f>
        <v>3000</v>
      </c>
      <c r="K1343" s="41">
        <v>0</v>
      </c>
      <c r="L1343" s="49">
        <f>(J1343+I1343+K1343)/C1343</f>
        <v>4</v>
      </c>
      <c r="M1343" s="49">
        <f>L1343*C1343</f>
        <v>6000</v>
      </c>
    </row>
    <row r="1344" spans="1:13" s="42" customFormat="1" x14ac:dyDescent="0.25">
      <c r="A1344" s="5">
        <v>43543</v>
      </c>
      <c r="B1344" s="37" t="s">
        <v>97</v>
      </c>
      <c r="C1344" s="37">
        <v>700</v>
      </c>
      <c r="D1344" s="37" t="s">
        <v>20</v>
      </c>
      <c r="E1344" s="74">
        <v>999</v>
      </c>
      <c r="F1344" s="37">
        <v>995</v>
      </c>
      <c r="G1344" s="37">
        <v>990</v>
      </c>
      <c r="H1344" s="74">
        <v>0</v>
      </c>
      <c r="I1344" s="49">
        <f>(IF(D1344="SELL",E1344-F1344,IF(D1344="BUY",F1344-E1344)))*C1344</f>
        <v>2800</v>
      </c>
      <c r="J1344" s="41">
        <f>C1344*5</f>
        <v>3500</v>
      </c>
      <c r="K1344" s="41">
        <v>0</v>
      </c>
      <c r="L1344" s="49">
        <f t="shared" ref="L1344:L1345" si="3098">(J1344+I1344+K1344)/C1344</f>
        <v>9</v>
      </c>
      <c r="M1344" s="49">
        <f t="shared" ref="M1344:M1345" si="3099">L1344*C1344</f>
        <v>6300</v>
      </c>
    </row>
    <row r="1345" spans="1:13" s="42" customFormat="1" x14ac:dyDescent="0.25">
      <c r="A1345" s="5">
        <v>43543</v>
      </c>
      <c r="B1345" s="37" t="s">
        <v>93</v>
      </c>
      <c r="C1345" s="37">
        <v>6000</v>
      </c>
      <c r="D1345" s="37" t="s">
        <v>17</v>
      </c>
      <c r="E1345" s="74">
        <v>150</v>
      </c>
      <c r="F1345" s="37">
        <v>149.15</v>
      </c>
      <c r="G1345" s="37">
        <v>0</v>
      </c>
      <c r="H1345" s="74">
        <v>0</v>
      </c>
      <c r="I1345" s="49">
        <f t="shared" ref="I1345" si="3100">(IF(D1345="SELL",E1345-F1345,IF(D1345="BUY",F1345-E1345)))*C1345</f>
        <v>-5099.9999999999654</v>
      </c>
      <c r="J1345" s="41">
        <v>0</v>
      </c>
      <c r="K1345" s="41">
        <v>0</v>
      </c>
      <c r="L1345" s="49">
        <f t="shared" si="3098"/>
        <v>-0.8499999999999942</v>
      </c>
      <c r="M1345" s="49">
        <f t="shared" si="3099"/>
        <v>-5099.9999999999654</v>
      </c>
    </row>
    <row r="1346" spans="1:13" s="42" customFormat="1" x14ac:dyDescent="0.25">
      <c r="A1346" s="5">
        <v>43542</v>
      </c>
      <c r="B1346" s="37" t="s">
        <v>151</v>
      </c>
      <c r="C1346" s="37">
        <v>3200</v>
      </c>
      <c r="D1346" s="37" t="s">
        <v>20</v>
      </c>
      <c r="E1346" s="74">
        <v>150.5</v>
      </c>
      <c r="F1346" s="37">
        <v>149.5</v>
      </c>
      <c r="G1346" s="37">
        <v>148</v>
      </c>
      <c r="H1346" s="74">
        <v>0</v>
      </c>
      <c r="I1346" s="49">
        <f t="shared" ref="I1346:I1347" si="3101">(IF(D1346="SELL",E1346-F1346,IF(D1346="BUY",F1346-E1346)))*C1346</f>
        <v>3200</v>
      </c>
      <c r="J1346" s="41">
        <f>C1346*1.5</f>
        <v>4800</v>
      </c>
      <c r="K1346" s="41">
        <v>0</v>
      </c>
      <c r="L1346" s="49">
        <f t="shared" ref="L1346:L1347" si="3102">(J1346+I1346+K1346)/C1346</f>
        <v>2.5</v>
      </c>
      <c r="M1346" s="49">
        <f t="shared" ref="M1346:M1347" si="3103">L1346*C1346</f>
        <v>8000</v>
      </c>
    </row>
    <row r="1347" spans="1:13" s="42" customFormat="1" x14ac:dyDescent="0.25">
      <c r="A1347" s="5">
        <v>43542</v>
      </c>
      <c r="B1347" s="37" t="s">
        <v>147</v>
      </c>
      <c r="C1347" s="37">
        <v>2850</v>
      </c>
      <c r="D1347" s="37" t="s">
        <v>20</v>
      </c>
      <c r="E1347" s="74">
        <v>163</v>
      </c>
      <c r="F1347" s="37">
        <v>161.5</v>
      </c>
      <c r="G1347" s="37">
        <v>0</v>
      </c>
      <c r="H1347" s="74">
        <v>0</v>
      </c>
      <c r="I1347" s="49">
        <f t="shared" si="3101"/>
        <v>4275</v>
      </c>
      <c r="J1347" s="41">
        <v>0</v>
      </c>
      <c r="K1347" s="41">
        <v>0</v>
      </c>
      <c r="L1347" s="49">
        <f t="shared" si="3102"/>
        <v>1.5</v>
      </c>
      <c r="M1347" s="49">
        <f t="shared" si="3103"/>
        <v>4275</v>
      </c>
    </row>
    <row r="1348" spans="1:13" s="42" customFormat="1" x14ac:dyDescent="0.25">
      <c r="A1348" s="5">
        <v>43539</v>
      </c>
      <c r="B1348" s="37" t="s">
        <v>28</v>
      </c>
      <c r="C1348" s="37">
        <v>3000</v>
      </c>
      <c r="D1348" s="37" t="s">
        <v>17</v>
      </c>
      <c r="E1348" s="74">
        <v>298.5</v>
      </c>
      <c r="F1348" s="37">
        <v>299.5</v>
      </c>
      <c r="G1348" s="37">
        <v>300.5</v>
      </c>
      <c r="H1348" s="74">
        <v>302</v>
      </c>
      <c r="I1348" s="49">
        <f>(IF(D1348="SELL",E1348-F1348,IF(D1348="BUY",F1348-E1348)))*C1348</f>
        <v>3000</v>
      </c>
      <c r="J1348" s="41">
        <f>C1348*1</f>
        <v>3000</v>
      </c>
      <c r="K1348" s="41">
        <f>C1348*1.5</f>
        <v>4500</v>
      </c>
      <c r="L1348" s="49">
        <f>(J1348+I1348+K1348)/C1348</f>
        <v>3.5</v>
      </c>
      <c r="M1348" s="49">
        <f>L1348*C1348</f>
        <v>10500</v>
      </c>
    </row>
    <row r="1349" spans="1:13" s="42" customFormat="1" x14ac:dyDescent="0.25">
      <c r="A1349" s="5">
        <v>43539</v>
      </c>
      <c r="B1349" s="37" t="s">
        <v>123</v>
      </c>
      <c r="C1349" s="37">
        <v>2750</v>
      </c>
      <c r="D1349" s="37" t="s">
        <v>17</v>
      </c>
      <c r="E1349" s="74">
        <v>295</v>
      </c>
      <c r="F1349" s="37">
        <v>297</v>
      </c>
      <c r="G1349" s="37">
        <v>0</v>
      </c>
      <c r="H1349" s="74">
        <v>0</v>
      </c>
      <c r="I1349" s="49">
        <f t="shared" ref="I1349:I1350" si="3104">(IF(D1349="SELL",E1349-F1349,IF(D1349="BUY",F1349-E1349)))*C1349</f>
        <v>5500</v>
      </c>
      <c r="J1349" s="41">
        <v>0</v>
      </c>
      <c r="K1349" s="41">
        <v>0</v>
      </c>
      <c r="L1349" s="49">
        <f t="shared" ref="L1349:L1350" si="3105">(J1349+I1349+K1349)/C1349</f>
        <v>2</v>
      </c>
      <c r="M1349" s="49">
        <f t="shared" ref="M1349:M1350" si="3106">L1349*C1349</f>
        <v>5500</v>
      </c>
    </row>
    <row r="1350" spans="1:13" s="42" customFormat="1" x14ac:dyDescent="0.25">
      <c r="A1350" s="5">
        <v>43539</v>
      </c>
      <c r="B1350" s="37" t="s">
        <v>304</v>
      </c>
      <c r="C1350" s="37">
        <v>1250</v>
      </c>
      <c r="D1350" s="37" t="s">
        <v>20</v>
      </c>
      <c r="E1350" s="74">
        <v>587</v>
      </c>
      <c r="F1350" s="37">
        <v>585</v>
      </c>
      <c r="G1350" s="37">
        <v>0</v>
      </c>
      <c r="H1350" s="74">
        <v>0</v>
      </c>
      <c r="I1350" s="49">
        <f t="shared" si="3104"/>
        <v>2500</v>
      </c>
      <c r="J1350" s="41">
        <v>0</v>
      </c>
      <c r="K1350" s="41">
        <v>0</v>
      </c>
      <c r="L1350" s="49">
        <f t="shared" si="3105"/>
        <v>2</v>
      </c>
      <c r="M1350" s="49">
        <f t="shared" si="3106"/>
        <v>2500</v>
      </c>
    </row>
    <row r="1351" spans="1:13" s="42" customFormat="1" x14ac:dyDescent="0.25">
      <c r="A1351" s="5">
        <v>43538</v>
      </c>
      <c r="B1351" s="37" t="s">
        <v>96</v>
      </c>
      <c r="C1351" s="37">
        <v>1250</v>
      </c>
      <c r="D1351" s="37" t="s">
        <v>20</v>
      </c>
      <c r="E1351" s="74">
        <v>435</v>
      </c>
      <c r="F1351" s="37">
        <v>433</v>
      </c>
      <c r="G1351" s="37">
        <v>430</v>
      </c>
      <c r="H1351" s="74">
        <v>426</v>
      </c>
      <c r="I1351" s="49">
        <f t="shared" ref="I1351:I1353" si="3107">(IF(D1351="SELL",E1351-F1351,IF(D1351="BUY",F1351-E1351)))*C1351</f>
        <v>2500</v>
      </c>
      <c r="J1351" s="41">
        <f>C1351*3</f>
        <v>3750</v>
      </c>
      <c r="K1351" s="41">
        <f>C1351*4</f>
        <v>5000</v>
      </c>
      <c r="L1351" s="49">
        <f t="shared" ref="L1351:L1353" si="3108">(J1351+I1351+K1351)/C1351</f>
        <v>9</v>
      </c>
      <c r="M1351" s="49">
        <f t="shared" ref="M1351:M1353" si="3109">L1351*C1351</f>
        <v>11250</v>
      </c>
    </row>
    <row r="1352" spans="1:13" s="42" customFormat="1" x14ac:dyDescent="0.25">
      <c r="A1352" s="5">
        <v>43538</v>
      </c>
      <c r="B1352" s="37" t="s">
        <v>541</v>
      </c>
      <c r="C1352" s="37">
        <v>1500</v>
      </c>
      <c r="D1352" s="37" t="s">
        <v>17</v>
      </c>
      <c r="E1352" s="74">
        <v>603.5</v>
      </c>
      <c r="F1352" s="37">
        <v>605</v>
      </c>
      <c r="G1352" s="37">
        <v>607</v>
      </c>
      <c r="H1352" s="74">
        <v>0</v>
      </c>
      <c r="I1352" s="49">
        <f t="shared" si="3107"/>
        <v>2250</v>
      </c>
      <c r="J1352" s="41">
        <f>C1352*2</f>
        <v>3000</v>
      </c>
      <c r="K1352" s="41">
        <v>0</v>
      </c>
      <c r="L1352" s="49">
        <f t="shared" si="3108"/>
        <v>3.5</v>
      </c>
      <c r="M1352" s="49">
        <f t="shared" si="3109"/>
        <v>5250</v>
      </c>
    </row>
    <row r="1353" spans="1:13" s="42" customFormat="1" x14ac:dyDescent="0.25">
      <c r="A1353" s="5">
        <v>43538</v>
      </c>
      <c r="B1353" s="37" t="s">
        <v>147</v>
      </c>
      <c r="C1353" s="37">
        <v>2850</v>
      </c>
      <c r="D1353" s="37" t="s">
        <v>20</v>
      </c>
      <c r="E1353" s="74">
        <v>164</v>
      </c>
      <c r="F1353" s="37">
        <v>163</v>
      </c>
      <c r="G1353" s="37">
        <v>0</v>
      </c>
      <c r="H1353" s="74">
        <v>0</v>
      </c>
      <c r="I1353" s="49">
        <f t="shared" si="3107"/>
        <v>2850</v>
      </c>
      <c r="J1353" s="41">
        <v>0</v>
      </c>
      <c r="K1353" s="41">
        <v>0</v>
      </c>
      <c r="L1353" s="49">
        <f t="shared" si="3108"/>
        <v>1</v>
      </c>
      <c r="M1353" s="49">
        <f t="shared" si="3109"/>
        <v>2850</v>
      </c>
    </row>
    <row r="1354" spans="1:13" s="42" customFormat="1" x14ac:dyDescent="0.25">
      <c r="A1354" s="5">
        <v>43537</v>
      </c>
      <c r="B1354" s="37" t="s">
        <v>540</v>
      </c>
      <c r="C1354" s="37">
        <v>6200</v>
      </c>
      <c r="D1354" s="37" t="s">
        <v>17</v>
      </c>
      <c r="E1354" s="74">
        <v>109</v>
      </c>
      <c r="F1354" s="37">
        <v>110</v>
      </c>
      <c r="G1354" s="37">
        <v>111.5</v>
      </c>
      <c r="H1354" s="74">
        <v>0</v>
      </c>
      <c r="I1354" s="49">
        <f t="shared" ref="I1354:I1355" si="3110">(IF(D1354="SELL",E1354-F1354,IF(D1354="BUY",F1354-E1354)))*C1354</f>
        <v>6200</v>
      </c>
      <c r="J1354" s="41">
        <f>C1354*1.5</f>
        <v>9300</v>
      </c>
      <c r="K1354" s="41">
        <v>0</v>
      </c>
      <c r="L1354" s="49">
        <f t="shared" ref="L1354:L1355" si="3111">(J1354+I1354+K1354)/C1354</f>
        <v>2.5</v>
      </c>
      <c r="M1354" s="49">
        <f t="shared" ref="M1354:M1355" si="3112">L1354*C1354</f>
        <v>15500</v>
      </c>
    </row>
    <row r="1355" spans="1:13" s="42" customFormat="1" x14ac:dyDescent="0.25">
      <c r="A1355" s="5">
        <v>43537</v>
      </c>
      <c r="B1355" s="37" t="s">
        <v>19</v>
      </c>
      <c r="C1355" s="37">
        <v>2600</v>
      </c>
      <c r="D1355" s="37" t="s">
        <v>17</v>
      </c>
      <c r="E1355" s="74">
        <v>194</v>
      </c>
      <c r="F1355" s="37">
        <v>191.5</v>
      </c>
      <c r="G1355" s="37">
        <v>0</v>
      </c>
      <c r="H1355" s="74">
        <v>0</v>
      </c>
      <c r="I1355" s="49">
        <f t="shared" si="3110"/>
        <v>-6500</v>
      </c>
      <c r="J1355" s="41">
        <v>0</v>
      </c>
      <c r="K1355" s="41">
        <v>0</v>
      </c>
      <c r="L1355" s="49">
        <f t="shared" si="3111"/>
        <v>-2.5</v>
      </c>
      <c r="M1355" s="49">
        <f t="shared" si="3112"/>
        <v>-6500</v>
      </c>
    </row>
    <row r="1356" spans="1:13" s="42" customFormat="1" x14ac:dyDescent="0.25">
      <c r="A1356" s="5">
        <v>43537</v>
      </c>
      <c r="B1356" s="37" t="s">
        <v>166</v>
      </c>
      <c r="C1356" s="37">
        <v>4500</v>
      </c>
      <c r="D1356" s="37" t="s">
        <v>20</v>
      </c>
      <c r="E1356" s="74">
        <v>146.5</v>
      </c>
      <c r="F1356" s="37">
        <v>147</v>
      </c>
      <c r="G1356" s="37">
        <v>0</v>
      </c>
      <c r="H1356" s="74">
        <v>0</v>
      </c>
      <c r="I1356" s="49">
        <f t="shared" ref="I1356" si="3113">(IF(D1356="SELL",E1356-F1356,IF(D1356="BUY",F1356-E1356)))*C1356</f>
        <v>-2250</v>
      </c>
      <c r="J1356" s="41">
        <v>0</v>
      </c>
      <c r="K1356" s="41">
        <v>0</v>
      </c>
      <c r="L1356" s="49">
        <f t="shared" ref="L1356" si="3114">(J1356+I1356+K1356)/C1356</f>
        <v>-0.5</v>
      </c>
      <c r="M1356" s="49">
        <f t="shared" ref="M1356" si="3115">L1356*C1356</f>
        <v>-2250</v>
      </c>
    </row>
    <row r="1357" spans="1:13" s="42" customFormat="1" x14ac:dyDescent="0.25">
      <c r="A1357" s="5">
        <v>43536</v>
      </c>
      <c r="B1357" s="37" t="s">
        <v>147</v>
      </c>
      <c r="C1357" s="37">
        <v>2850</v>
      </c>
      <c r="D1357" s="37" t="s">
        <v>20</v>
      </c>
      <c r="E1357" s="74">
        <v>171</v>
      </c>
      <c r="F1357" s="37">
        <v>170</v>
      </c>
      <c r="G1357" s="37">
        <v>168</v>
      </c>
      <c r="H1357" s="74">
        <v>166</v>
      </c>
      <c r="I1357" s="49">
        <f>(IF(D1357="SELL",E1357-F1357,IF(D1357="BUY",F1357-E1357)))*C1357</f>
        <v>2850</v>
      </c>
      <c r="J1357" s="41">
        <f>C1357*2</f>
        <v>5700</v>
      </c>
      <c r="K1357" s="41">
        <f>C1357*2</f>
        <v>5700</v>
      </c>
      <c r="L1357" s="49">
        <f>(J1357+I1357+K1357)/C1357</f>
        <v>5</v>
      </c>
      <c r="M1357" s="49">
        <f>L1357*C1357</f>
        <v>14250</v>
      </c>
    </row>
    <row r="1358" spans="1:13" s="42" customFormat="1" x14ac:dyDescent="0.25">
      <c r="A1358" s="5">
        <v>43536</v>
      </c>
      <c r="B1358" s="37" t="s">
        <v>44</v>
      </c>
      <c r="C1358" s="37">
        <v>3500</v>
      </c>
      <c r="D1358" s="37" t="s">
        <v>17</v>
      </c>
      <c r="E1358" s="74">
        <v>205</v>
      </c>
      <c r="F1358" s="37">
        <v>206</v>
      </c>
      <c r="G1358" s="37">
        <v>0</v>
      </c>
      <c r="H1358" s="74">
        <v>0</v>
      </c>
      <c r="I1358" s="49">
        <f t="shared" ref="I1358:I1359" si="3116">(IF(D1358="SELL",E1358-F1358,IF(D1358="BUY",F1358-E1358)))*C1358</f>
        <v>3500</v>
      </c>
      <c r="J1358" s="41">
        <v>0</v>
      </c>
      <c r="K1358" s="41">
        <v>0</v>
      </c>
      <c r="L1358" s="49">
        <f t="shared" ref="L1358:L1359" si="3117">(J1358+I1358+K1358)/C1358</f>
        <v>1</v>
      </c>
      <c r="M1358" s="49">
        <f t="shared" ref="M1358:M1359" si="3118">L1358*C1358</f>
        <v>3500</v>
      </c>
    </row>
    <row r="1359" spans="1:13" s="42" customFormat="1" x14ac:dyDescent="0.25">
      <c r="A1359" s="5">
        <v>43536</v>
      </c>
      <c r="B1359" s="37" t="s">
        <v>163</v>
      </c>
      <c r="C1359" s="37">
        <v>8000</v>
      </c>
      <c r="D1359" s="37" t="s">
        <v>17</v>
      </c>
      <c r="E1359" s="74">
        <v>104.5</v>
      </c>
      <c r="F1359" s="37">
        <v>102</v>
      </c>
      <c r="G1359" s="37">
        <v>0</v>
      </c>
      <c r="H1359" s="74">
        <v>0</v>
      </c>
      <c r="I1359" s="49">
        <f t="shared" si="3116"/>
        <v>-20000</v>
      </c>
      <c r="J1359" s="41">
        <v>0</v>
      </c>
      <c r="K1359" s="41">
        <v>0</v>
      </c>
      <c r="L1359" s="49">
        <f t="shared" si="3117"/>
        <v>-2.5</v>
      </c>
      <c r="M1359" s="49">
        <f t="shared" si="3118"/>
        <v>-20000</v>
      </c>
    </row>
    <row r="1360" spans="1:13" s="42" customFormat="1" x14ac:dyDescent="0.25">
      <c r="A1360" s="5">
        <v>43535</v>
      </c>
      <c r="B1360" s="37" t="s">
        <v>151</v>
      </c>
      <c r="C1360" s="37">
        <v>3200</v>
      </c>
      <c r="D1360" s="37" t="s">
        <v>17</v>
      </c>
      <c r="E1360" s="74">
        <v>150</v>
      </c>
      <c r="F1360" s="37">
        <v>151</v>
      </c>
      <c r="G1360" s="37">
        <v>152</v>
      </c>
      <c r="H1360" s="74">
        <v>154</v>
      </c>
      <c r="I1360" s="49">
        <f t="shared" ref="I1360:I1362" si="3119">(IF(D1360="SELL",E1360-F1360,IF(D1360="BUY",F1360-E1360)))*C1360</f>
        <v>3200</v>
      </c>
      <c r="J1360" s="41">
        <f t="shared" ref="J1360" si="3120">C1360*1</f>
        <v>3200</v>
      </c>
      <c r="K1360" s="41">
        <f>C1360*2</f>
        <v>6400</v>
      </c>
      <c r="L1360" s="49">
        <f t="shared" ref="L1360:L1362" si="3121">(J1360+I1360+K1360)/C1360</f>
        <v>4</v>
      </c>
      <c r="M1360" s="49">
        <f t="shared" ref="M1360:M1362" si="3122">L1360*C1360</f>
        <v>12800</v>
      </c>
    </row>
    <row r="1361" spans="1:13" s="42" customFormat="1" x14ac:dyDescent="0.25">
      <c r="A1361" s="5">
        <v>43535</v>
      </c>
      <c r="B1361" s="37" t="s">
        <v>147</v>
      </c>
      <c r="C1361" s="37">
        <v>2850</v>
      </c>
      <c r="D1361" s="37" t="s">
        <v>17</v>
      </c>
      <c r="E1361" s="74">
        <v>171.5</v>
      </c>
      <c r="F1361" s="37">
        <v>171.4</v>
      </c>
      <c r="G1361" s="37">
        <v>0</v>
      </c>
      <c r="H1361" s="74">
        <v>0</v>
      </c>
      <c r="I1361" s="49">
        <f t="shared" si="3119"/>
        <v>-284.9999999999838</v>
      </c>
      <c r="J1361" s="41">
        <v>0</v>
      </c>
      <c r="K1361" s="41">
        <v>0</v>
      </c>
      <c r="L1361" s="49">
        <f t="shared" si="3121"/>
        <v>-9.9999999999994316E-2</v>
      </c>
      <c r="M1361" s="49">
        <f t="shared" si="3122"/>
        <v>-284.9999999999838</v>
      </c>
    </row>
    <row r="1362" spans="1:13" s="42" customFormat="1" x14ac:dyDescent="0.25">
      <c r="A1362" s="5">
        <v>43535</v>
      </c>
      <c r="B1362" s="37" t="s">
        <v>166</v>
      </c>
      <c r="C1362" s="37">
        <v>4500</v>
      </c>
      <c r="D1362" s="37" t="s">
        <v>17</v>
      </c>
      <c r="E1362" s="74">
        <v>144</v>
      </c>
      <c r="F1362" s="37">
        <v>144.80000000000001</v>
      </c>
      <c r="G1362" s="37">
        <v>146</v>
      </c>
      <c r="H1362" s="74">
        <v>0</v>
      </c>
      <c r="I1362" s="49">
        <f t="shared" si="3119"/>
        <v>3600.0000000000509</v>
      </c>
      <c r="J1362" s="41">
        <f>C1362*1.2</f>
        <v>5400</v>
      </c>
      <c r="K1362" s="41">
        <v>0</v>
      </c>
      <c r="L1362" s="49">
        <f t="shared" si="3121"/>
        <v>2.0000000000000111</v>
      </c>
      <c r="M1362" s="49">
        <f t="shared" si="3122"/>
        <v>9000.0000000000491</v>
      </c>
    </row>
    <row r="1363" spans="1:13" s="42" customFormat="1" x14ac:dyDescent="0.25">
      <c r="A1363" s="5">
        <v>43532</v>
      </c>
      <c r="B1363" s="37" t="s">
        <v>166</v>
      </c>
      <c r="C1363" s="37">
        <v>4500</v>
      </c>
      <c r="D1363" s="37" t="s">
        <v>17</v>
      </c>
      <c r="E1363" s="74">
        <v>141.69999999999999</v>
      </c>
      <c r="F1363" s="37">
        <v>142.5</v>
      </c>
      <c r="G1363" s="37">
        <v>143.5</v>
      </c>
      <c r="H1363" s="74">
        <v>0</v>
      </c>
      <c r="I1363" s="49">
        <f t="shared" ref="I1363:I1365" si="3123">(IF(D1363="SELL",E1363-F1363,IF(D1363="BUY",F1363-E1363)))*C1363</f>
        <v>3600.0000000000509</v>
      </c>
      <c r="J1363" s="41">
        <f>C1363*1</f>
        <v>4500</v>
      </c>
      <c r="K1363" s="41">
        <v>0</v>
      </c>
      <c r="L1363" s="49">
        <f t="shared" ref="L1363:L1365" si="3124">(J1363+I1363+K1363)/C1363</f>
        <v>1.8000000000000114</v>
      </c>
      <c r="M1363" s="49">
        <f t="shared" ref="M1363:M1365" si="3125">L1363*C1363</f>
        <v>8100.0000000000509</v>
      </c>
    </row>
    <row r="1364" spans="1:13" s="42" customFormat="1" x14ac:dyDescent="0.25">
      <c r="A1364" s="5">
        <v>43532</v>
      </c>
      <c r="B1364" s="37" t="s">
        <v>31</v>
      </c>
      <c r="C1364" s="37">
        <v>4000</v>
      </c>
      <c r="D1364" s="37" t="s">
        <v>17</v>
      </c>
      <c r="E1364" s="74">
        <v>149</v>
      </c>
      <c r="F1364" s="37">
        <v>150</v>
      </c>
      <c r="G1364" s="37">
        <v>0</v>
      </c>
      <c r="H1364" s="74">
        <v>0</v>
      </c>
      <c r="I1364" s="49">
        <f t="shared" si="3123"/>
        <v>4000</v>
      </c>
      <c r="J1364" s="41">
        <v>0</v>
      </c>
      <c r="K1364" s="41">
        <v>0</v>
      </c>
      <c r="L1364" s="49">
        <f t="shared" si="3124"/>
        <v>1</v>
      </c>
      <c r="M1364" s="49">
        <f t="shared" si="3125"/>
        <v>4000</v>
      </c>
    </row>
    <row r="1365" spans="1:13" s="42" customFormat="1" x14ac:dyDescent="0.25">
      <c r="A1365" s="5">
        <v>43532</v>
      </c>
      <c r="B1365" s="37" t="s">
        <v>97</v>
      </c>
      <c r="C1365" s="37">
        <v>700</v>
      </c>
      <c r="D1365" s="37" t="s">
        <v>17</v>
      </c>
      <c r="E1365" s="74">
        <v>910</v>
      </c>
      <c r="F1365" s="37">
        <v>915</v>
      </c>
      <c r="G1365" s="37">
        <v>0</v>
      </c>
      <c r="H1365" s="74">
        <v>0</v>
      </c>
      <c r="I1365" s="49">
        <f t="shared" si="3123"/>
        <v>3500</v>
      </c>
      <c r="J1365" s="41">
        <v>0</v>
      </c>
      <c r="K1365" s="41">
        <v>0</v>
      </c>
      <c r="L1365" s="49">
        <f t="shared" si="3124"/>
        <v>5</v>
      </c>
      <c r="M1365" s="49">
        <f t="shared" si="3125"/>
        <v>3500</v>
      </c>
    </row>
    <row r="1366" spans="1:13" s="42" customFormat="1" x14ac:dyDescent="0.25">
      <c r="A1366" s="5">
        <v>43531</v>
      </c>
      <c r="B1366" s="37" t="s">
        <v>96</v>
      </c>
      <c r="C1366" s="37">
        <v>1250</v>
      </c>
      <c r="D1366" s="37" t="s">
        <v>20</v>
      </c>
      <c r="E1366" s="74">
        <v>440</v>
      </c>
      <c r="F1366" s="37">
        <v>438</v>
      </c>
      <c r="G1366" s="37">
        <v>0</v>
      </c>
      <c r="H1366" s="74">
        <v>0</v>
      </c>
      <c r="I1366" s="49">
        <f t="shared" ref="I1366:I1368" si="3126">(IF(D1366="SELL",E1366-F1366,IF(D1366="BUY",F1366-E1366)))*C1366</f>
        <v>2500</v>
      </c>
      <c r="J1366" s="41">
        <v>0</v>
      </c>
      <c r="K1366" s="41">
        <v>0</v>
      </c>
      <c r="L1366" s="49">
        <f t="shared" ref="L1366:L1368" si="3127">(J1366+I1366+K1366)/C1366</f>
        <v>2</v>
      </c>
      <c r="M1366" s="49">
        <f t="shared" ref="M1366:M1368" si="3128">L1366*C1366</f>
        <v>2500</v>
      </c>
    </row>
    <row r="1367" spans="1:13" s="42" customFormat="1" x14ac:dyDescent="0.25">
      <c r="A1367" s="5">
        <v>43531</v>
      </c>
      <c r="B1367" s="37" t="s">
        <v>304</v>
      </c>
      <c r="C1367" s="37">
        <v>1250</v>
      </c>
      <c r="D1367" s="37" t="s">
        <v>17</v>
      </c>
      <c r="E1367" s="74">
        <v>568</v>
      </c>
      <c r="F1367" s="37">
        <v>570</v>
      </c>
      <c r="G1367" s="37">
        <v>0</v>
      </c>
      <c r="H1367" s="74">
        <v>0</v>
      </c>
      <c r="I1367" s="49">
        <f t="shared" si="3126"/>
        <v>2500</v>
      </c>
      <c r="J1367" s="41">
        <v>0</v>
      </c>
      <c r="K1367" s="41">
        <v>0</v>
      </c>
      <c r="L1367" s="49">
        <f t="shared" si="3127"/>
        <v>2</v>
      </c>
      <c r="M1367" s="49">
        <f t="shared" si="3128"/>
        <v>2500</v>
      </c>
    </row>
    <row r="1368" spans="1:13" s="42" customFormat="1" x14ac:dyDescent="0.25">
      <c r="A1368" s="5">
        <v>43531</v>
      </c>
      <c r="B1368" s="37" t="s">
        <v>93</v>
      </c>
      <c r="C1368" s="37">
        <v>6000</v>
      </c>
      <c r="D1368" s="37" t="s">
        <v>17</v>
      </c>
      <c r="E1368" s="74">
        <v>145.30000000000001</v>
      </c>
      <c r="F1368" s="37">
        <v>145.80000000000001</v>
      </c>
      <c r="G1368" s="37">
        <v>0</v>
      </c>
      <c r="H1368" s="74">
        <v>0</v>
      </c>
      <c r="I1368" s="49">
        <f t="shared" si="3126"/>
        <v>3000</v>
      </c>
      <c r="J1368" s="41">
        <v>0</v>
      </c>
      <c r="K1368" s="41">
        <v>0</v>
      </c>
      <c r="L1368" s="49">
        <f t="shared" si="3127"/>
        <v>0.5</v>
      </c>
      <c r="M1368" s="49">
        <f t="shared" si="3128"/>
        <v>3000</v>
      </c>
    </row>
    <row r="1369" spans="1:13" s="42" customFormat="1" x14ac:dyDescent="0.25">
      <c r="A1369" s="5">
        <v>43530</v>
      </c>
      <c r="B1369" s="37" t="s">
        <v>166</v>
      </c>
      <c r="C1369" s="37">
        <v>4500</v>
      </c>
      <c r="D1369" s="37" t="s">
        <v>17</v>
      </c>
      <c r="E1369" s="74">
        <v>139</v>
      </c>
      <c r="F1369" s="37">
        <v>140</v>
      </c>
      <c r="G1369" s="37">
        <v>141</v>
      </c>
      <c r="H1369" s="74">
        <v>143</v>
      </c>
      <c r="I1369" s="49">
        <f t="shared" ref="I1369:I1371" si="3129">(IF(D1369="SELL",E1369-F1369,IF(D1369="BUY",F1369-E1369)))*C1369</f>
        <v>4500</v>
      </c>
      <c r="J1369" s="41">
        <f>C1369*1</f>
        <v>4500</v>
      </c>
      <c r="K1369" s="41">
        <f>C1369*2</f>
        <v>9000</v>
      </c>
      <c r="L1369" s="49">
        <f t="shared" ref="L1369:L1371" si="3130">(J1369+I1369+K1369)/C1369</f>
        <v>4</v>
      </c>
      <c r="M1369" s="49">
        <f t="shared" ref="M1369:M1371" si="3131">L1369*C1369</f>
        <v>18000</v>
      </c>
    </row>
    <row r="1370" spans="1:13" s="42" customFormat="1" x14ac:dyDescent="0.25">
      <c r="A1370" s="5">
        <v>43530</v>
      </c>
      <c r="B1370" s="37" t="s">
        <v>151</v>
      </c>
      <c r="C1370" s="37">
        <v>3200</v>
      </c>
      <c r="D1370" s="37" t="s">
        <v>20</v>
      </c>
      <c r="E1370" s="74">
        <v>151</v>
      </c>
      <c r="F1370" s="37">
        <v>150</v>
      </c>
      <c r="G1370" s="37">
        <v>149</v>
      </c>
      <c r="H1370" s="74">
        <v>0</v>
      </c>
      <c r="I1370" s="49">
        <f t="shared" si="3129"/>
        <v>3200</v>
      </c>
      <c r="J1370" s="41">
        <f>C1370*1</f>
        <v>3200</v>
      </c>
      <c r="K1370" s="41">
        <v>0</v>
      </c>
      <c r="L1370" s="49">
        <f t="shared" si="3130"/>
        <v>2</v>
      </c>
      <c r="M1370" s="49">
        <f t="shared" si="3131"/>
        <v>6400</v>
      </c>
    </row>
    <row r="1371" spans="1:13" s="42" customFormat="1" x14ac:dyDescent="0.25">
      <c r="A1371" s="5">
        <v>43530</v>
      </c>
      <c r="B1371" s="37" t="s">
        <v>16</v>
      </c>
      <c r="C1371" s="37">
        <v>500</v>
      </c>
      <c r="D1371" s="37" t="s">
        <v>17</v>
      </c>
      <c r="E1371" s="74">
        <v>1260</v>
      </c>
      <c r="F1371" s="37">
        <v>1265</v>
      </c>
      <c r="G1371" s="37">
        <v>1270</v>
      </c>
      <c r="H1371" s="74">
        <v>0</v>
      </c>
      <c r="I1371" s="49">
        <f t="shared" si="3129"/>
        <v>2500</v>
      </c>
      <c r="J1371" s="41">
        <f>C1371*5</f>
        <v>2500</v>
      </c>
      <c r="K1371" s="41">
        <v>0</v>
      </c>
      <c r="L1371" s="49">
        <f t="shared" si="3130"/>
        <v>10</v>
      </c>
      <c r="M1371" s="49">
        <f t="shared" si="3131"/>
        <v>5000</v>
      </c>
    </row>
    <row r="1372" spans="1:13" s="42" customFormat="1" x14ac:dyDescent="0.25">
      <c r="A1372" s="5">
        <v>43529</v>
      </c>
      <c r="B1372" s="37" t="s">
        <v>147</v>
      </c>
      <c r="C1372" s="37">
        <v>2850</v>
      </c>
      <c r="D1372" s="37" t="s">
        <v>17</v>
      </c>
      <c r="E1372" s="74">
        <v>163</v>
      </c>
      <c r="F1372" s="37">
        <v>164.5</v>
      </c>
      <c r="G1372" s="37">
        <v>0</v>
      </c>
      <c r="H1372" s="74">
        <v>0</v>
      </c>
      <c r="I1372" s="49">
        <f t="shared" ref="I1372:I1374" si="3132">(IF(D1372="SELL",E1372-F1372,IF(D1372="BUY",F1372-E1372)))*C1372</f>
        <v>4275</v>
      </c>
      <c r="J1372" s="41">
        <v>0</v>
      </c>
      <c r="K1372" s="41">
        <v>0</v>
      </c>
      <c r="L1372" s="49">
        <f t="shared" ref="L1372:L1374" si="3133">(J1372+I1372+K1372)/C1372</f>
        <v>1.5</v>
      </c>
      <c r="M1372" s="49">
        <f t="shared" ref="M1372:M1374" si="3134">L1372*C1372</f>
        <v>4275</v>
      </c>
    </row>
    <row r="1373" spans="1:13" s="42" customFormat="1" x14ac:dyDescent="0.25">
      <c r="A1373" s="5">
        <v>43529</v>
      </c>
      <c r="B1373" s="37" t="s">
        <v>79</v>
      </c>
      <c r="C1373" s="37">
        <v>1200</v>
      </c>
      <c r="D1373" s="37" t="s">
        <v>20</v>
      </c>
      <c r="E1373" s="74">
        <v>509</v>
      </c>
      <c r="F1373" s="37">
        <v>520</v>
      </c>
      <c r="G1373" s="37">
        <v>0</v>
      </c>
      <c r="H1373" s="74">
        <v>0</v>
      </c>
      <c r="I1373" s="49">
        <f t="shared" si="3132"/>
        <v>-13200</v>
      </c>
      <c r="J1373" s="41">
        <v>0</v>
      </c>
      <c r="K1373" s="41">
        <v>0</v>
      </c>
      <c r="L1373" s="49">
        <f t="shared" si="3133"/>
        <v>-11</v>
      </c>
      <c r="M1373" s="49">
        <f t="shared" si="3134"/>
        <v>-13200</v>
      </c>
    </row>
    <row r="1374" spans="1:13" s="42" customFormat="1" x14ac:dyDescent="0.25">
      <c r="A1374" s="5">
        <v>43529</v>
      </c>
      <c r="B1374" s="37" t="s">
        <v>146</v>
      </c>
      <c r="C1374" s="37">
        <v>1700</v>
      </c>
      <c r="D1374" s="37" t="s">
        <v>20</v>
      </c>
      <c r="E1374" s="74">
        <v>304</v>
      </c>
      <c r="F1374" s="37">
        <v>310</v>
      </c>
      <c r="G1374" s="37">
        <v>0</v>
      </c>
      <c r="H1374" s="74">
        <v>0</v>
      </c>
      <c r="I1374" s="49">
        <f t="shared" si="3132"/>
        <v>-10200</v>
      </c>
      <c r="J1374" s="41">
        <v>0</v>
      </c>
      <c r="K1374" s="41">
        <v>0</v>
      </c>
      <c r="L1374" s="49">
        <f t="shared" si="3133"/>
        <v>-6</v>
      </c>
      <c r="M1374" s="49">
        <f t="shared" si="3134"/>
        <v>-10200</v>
      </c>
    </row>
    <row r="1375" spans="1:13" s="42" customFormat="1" x14ac:dyDescent="0.25">
      <c r="A1375" s="5">
        <v>43525</v>
      </c>
      <c r="B1375" s="37" t="s">
        <v>304</v>
      </c>
      <c r="C1375" s="37">
        <v>1250</v>
      </c>
      <c r="D1375" s="37" t="s">
        <v>17</v>
      </c>
      <c r="E1375" s="74">
        <v>556</v>
      </c>
      <c r="F1375" s="37">
        <v>557.5</v>
      </c>
      <c r="G1375" s="37">
        <v>559</v>
      </c>
      <c r="H1375" s="74">
        <v>561</v>
      </c>
      <c r="I1375" s="49">
        <f t="shared" ref="I1375:I1376" si="3135">(IF(D1375="SELL",E1375-F1375,IF(D1375="BUY",F1375-E1375)))*C1375</f>
        <v>1875</v>
      </c>
      <c r="J1375" s="41">
        <f>C1375*1.5</f>
        <v>1875</v>
      </c>
      <c r="K1375" s="8">
        <f t="shared" ref="K1375" si="3136">C1375*2</f>
        <v>2500</v>
      </c>
      <c r="L1375" s="49">
        <f t="shared" ref="L1375:L1376" si="3137">(J1375+I1375+K1375)/C1375</f>
        <v>5</v>
      </c>
      <c r="M1375" s="49">
        <f t="shared" ref="M1375:M1376" si="3138">L1375*C1375</f>
        <v>6250</v>
      </c>
    </row>
    <row r="1376" spans="1:13" s="42" customFormat="1" x14ac:dyDescent="0.25">
      <c r="A1376" s="5">
        <v>43525</v>
      </c>
      <c r="B1376" s="37" t="s">
        <v>19</v>
      </c>
      <c r="C1376" s="37">
        <v>2600</v>
      </c>
      <c r="D1376" s="37" t="s">
        <v>17</v>
      </c>
      <c r="E1376" s="74">
        <v>168</v>
      </c>
      <c r="F1376" s="37">
        <v>169</v>
      </c>
      <c r="G1376" s="37">
        <v>0</v>
      </c>
      <c r="H1376" s="74">
        <v>0</v>
      </c>
      <c r="I1376" s="49">
        <f t="shared" si="3135"/>
        <v>2600</v>
      </c>
      <c r="J1376" s="41">
        <v>0</v>
      </c>
      <c r="K1376" s="8">
        <v>0</v>
      </c>
      <c r="L1376" s="49">
        <f t="shared" si="3137"/>
        <v>1</v>
      </c>
      <c r="M1376" s="49">
        <f t="shared" si="3138"/>
        <v>2600</v>
      </c>
    </row>
    <row r="1377" spans="1:13" s="42" customFormat="1" x14ac:dyDescent="0.25">
      <c r="A1377" s="5">
        <v>43524</v>
      </c>
      <c r="B1377" s="37" t="s">
        <v>147</v>
      </c>
      <c r="C1377" s="37">
        <v>2850</v>
      </c>
      <c r="D1377" s="37" t="s">
        <v>17</v>
      </c>
      <c r="E1377" s="74">
        <v>158</v>
      </c>
      <c r="F1377" s="37">
        <v>159</v>
      </c>
      <c r="G1377" s="37">
        <v>161</v>
      </c>
      <c r="H1377" s="74">
        <v>163</v>
      </c>
      <c r="I1377" s="49">
        <f t="shared" ref="I1377" si="3139">(IF(D1377="SELL",E1377-F1377,IF(D1377="BUY",F1377-E1377)))*C1377</f>
        <v>2850</v>
      </c>
      <c r="J1377" s="41">
        <f>C1377*2</f>
        <v>5700</v>
      </c>
      <c r="K1377" s="8">
        <f>C1377*2</f>
        <v>5700</v>
      </c>
      <c r="L1377" s="49">
        <f t="shared" ref="L1377" si="3140">(J1377+I1377+K1377)/C1377</f>
        <v>5</v>
      </c>
      <c r="M1377" s="49">
        <f t="shared" ref="M1377" si="3141">L1377*C1377</f>
        <v>14250</v>
      </c>
    </row>
    <row r="1378" spans="1:13" s="42" customFormat="1" x14ac:dyDescent="0.25">
      <c r="A1378" s="5">
        <v>43523</v>
      </c>
      <c r="B1378" s="37" t="s">
        <v>123</v>
      </c>
      <c r="C1378" s="37">
        <v>2750</v>
      </c>
      <c r="D1378" s="37" t="s">
        <v>17</v>
      </c>
      <c r="E1378" s="74">
        <v>292</v>
      </c>
      <c r="F1378" s="37">
        <v>293.5</v>
      </c>
      <c r="G1378" s="37">
        <v>295</v>
      </c>
      <c r="H1378" s="74">
        <v>297</v>
      </c>
      <c r="I1378" s="49">
        <f t="shared" ref="I1378:I1379" si="3142">(IF(D1378="SELL",E1378-F1378,IF(D1378="BUY",F1378-E1378)))*C1378</f>
        <v>4125</v>
      </c>
      <c r="J1378" s="41">
        <f t="shared" ref="J1378" si="3143">C1378*1.5</f>
        <v>4125</v>
      </c>
      <c r="K1378" s="8">
        <f>C1378*2</f>
        <v>5500</v>
      </c>
      <c r="L1378" s="49">
        <f t="shared" ref="L1378:L1379" si="3144">(J1378+I1378+K1378)/C1378</f>
        <v>5</v>
      </c>
      <c r="M1378" s="49">
        <f t="shared" ref="M1378:M1379" si="3145">L1378*C1378</f>
        <v>13750</v>
      </c>
    </row>
    <row r="1379" spans="1:13" s="42" customFormat="1" x14ac:dyDescent="0.25">
      <c r="A1379" s="5">
        <v>43523</v>
      </c>
      <c r="B1379" s="37" t="s">
        <v>163</v>
      </c>
      <c r="C1379" s="37">
        <v>8000</v>
      </c>
      <c r="D1379" s="37" t="s">
        <v>20</v>
      </c>
      <c r="E1379" s="74">
        <v>86</v>
      </c>
      <c r="F1379" s="37">
        <v>85.5</v>
      </c>
      <c r="G1379" s="37">
        <v>85</v>
      </c>
      <c r="H1379" s="74">
        <v>84</v>
      </c>
      <c r="I1379" s="49">
        <f t="shared" si="3142"/>
        <v>4000</v>
      </c>
      <c r="J1379" s="41">
        <f>C1379*0.5</f>
        <v>4000</v>
      </c>
      <c r="K1379" s="8">
        <f>C1379*1</f>
        <v>8000</v>
      </c>
      <c r="L1379" s="49">
        <f t="shared" si="3144"/>
        <v>2</v>
      </c>
      <c r="M1379" s="49">
        <f t="shared" si="3145"/>
        <v>16000</v>
      </c>
    </row>
    <row r="1380" spans="1:13" s="42" customFormat="1" x14ac:dyDescent="0.25">
      <c r="A1380" s="5">
        <v>43522</v>
      </c>
      <c r="B1380" s="37" t="s">
        <v>44</v>
      </c>
      <c r="C1380" s="37">
        <v>3500</v>
      </c>
      <c r="D1380" s="37" t="s">
        <v>20</v>
      </c>
      <c r="E1380" s="74">
        <v>193.5</v>
      </c>
      <c r="F1380" s="37">
        <v>192.5</v>
      </c>
      <c r="G1380" s="37">
        <v>191</v>
      </c>
      <c r="H1380" s="74">
        <v>0</v>
      </c>
      <c r="I1380" s="49">
        <f t="shared" ref="I1380:I1381" si="3146">(IF(D1380="SELL",E1380-F1380,IF(D1380="BUY",F1380-E1380)))*C1380</f>
        <v>3500</v>
      </c>
      <c r="J1380" s="41">
        <f>C1380*1.5</f>
        <v>5250</v>
      </c>
      <c r="K1380" s="8">
        <v>0</v>
      </c>
      <c r="L1380" s="49">
        <f t="shared" ref="L1380:L1381" si="3147">(J1380+I1380+K1380)/C1380</f>
        <v>2.5</v>
      </c>
      <c r="M1380" s="49">
        <f t="shared" ref="M1380:M1381" si="3148">L1380*C1380</f>
        <v>8750</v>
      </c>
    </row>
    <row r="1381" spans="1:13" s="42" customFormat="1" x14ac:dyDescent="0.25">
      <c r="A1381" s="5">
        <v>43522</v>
      </c>
      <c r="B1381" s="37" t="s">
        <v>19</v>
      </c>
      <c r="C1381" s="37">
        <v>2600</v>
      </c>
      <c r="D1381" s="37" t="s">
        <v>20</v>
      </c>
      <c r="E1381" s="74">
        <v>163.5</v>
      </c>
      <c r="F1381" s="37">
        <v>162.5</v>
      </c>
      <c r="G1381" s="37">
        <v>0</v>
      </c>
      <c r="H1381" s="74">
        <v>0</v>
      </c>
      <c r="I1381" s="49">
        <f t="shared" si="3146"/>
        <v>2600</v>
      </c>
      <c r="J1381" s="41">
        <v>0</v>
      </c>
      <c r="K1381" s="8">
        <v>0</v>
      </c>
      <c r="L1381" s="49">
        <f t="shared" si="3147"/>
        <v>1</v>
      </c>
      <c r="M1381" s="49">
        <f t="shared" si="3148"/>
        <v>2600</v>
      </c>
    </row>
    <row r="1382" spans="1:13" s="42" customFormat="1" x14ac:dyDescent="0.25">
      <c r="A1382" s="5">
        <v>43518</v>
      </c>
      <c r="B1382" s="37" t="s">
        <v>123</v>
      </c>
      <c r="C1382" s="37">
        <v>2750</v>
      </c>
      <c r="D1382" s="37" t="s">
        <v>17</v>
      </c>
      <c r="E1382" s="74">
        <v>285</v>
      </c>
      <c r="F1382" s="37">
        <v>286</v>
      </c>
      <c r="G1382" s="37">
        <v>288</v>
      </c>
      <c r="H1382" s="74">
        <v>290</v>
      </c>
      <c r="I1382" s="49">
        <f t="shared" ref="I1382:I1384" si="3149">(IF(D1382="SELL",E1382-F1382,IF(D1382="BUY",F1382-E1382)))*C1382</f>
        <v>2750</v>
      </c>
      <c r="J1382" s="41">
        <f t="shared" ref="J1382" si="3150">C1382*2</f>
        <v>5500</v>
      </c>
      <c r="K1382" s="8">
        <f>C1382*2</f>
        <v>5500</v>
      </c>
      <c r="L1382" s="49">
        <f t="shared" ref="L1382:L1384" si="3151">(J1382+I1382+K1382)/C1382</f>
        <v>5</v>
      </c>
      <c r="M1382" s="49">
        <f t="shared" ref="M1382:M1384" si="3152">L1382*C1382</f>
        <v>13750</v>
      </c>
    </row>
    <row r="1383" spans="1:13" s="42" customFormat="1" x14ac:dyDescent="0.25">
      <c r="A1383" s="5">
        <v>43518</v>
      </c>
      <c r="B1383" s="37" t="s">
        <v>304</v>
      </c>
      <c r="C1383" s="37">
        <v>1250</v>
      </c>
      <c r="D1383" s="37" t="s">
        <v>20</v>
      </c>
      <c r="E1383" s="74">
        <v>532</v>
      </c>
      <c r="F1383" s="37">
        <v>536</v>
      </c>
      <c r="G1383" s="37">
        <v>0</v>
      </c>
      <c r="H1383" s="74">
        <v>0</v>
      </c>
      <c r="I1383" s="49">
        <f t="shared" si="3149"/>
        <v>-5000</v>
      </c>
      <c r="J1383" s="41">
        <v>0</v>
      </c>
      <c r="K1383" s="8">
        <v>0</v>
      </c>
      <c r="L1383" s="49">
        <f t="shared" si="3151"/>
        <v>-4</v>
      </c>
      <c r="M1383" s="49">
        <f t="shared" si="3152"/>
        <v>-5000</v>
      </c>
    </row>
    <row r="1384" spans="1:13" s="42" customFormat="1" x14ac:dyDescent="0.25">
      <c r="A1384" s="5">
        <v>43518</v>
      </c>
      <c r="B1384" s="37" t="s">
        <v>93</v>
      </c>
      <c r="C1384" s="37">
        <v>6000</v>
      </c>
      <c r="D1384" s="37" t="s">
        <v>17</v>
      </c>
      <c r="E1384" s="74">
        <v>131.5</v>
      </c>
      <c r="F1384" s="37">
        <v>132.1</v>
      </c>
      <c r="G1384" s="37">
        <v>133</v>
      </c>
      <c r="H1384" s="74">
        <v>0</v>
      </c>
      <c r="I1384" s="49">
        <f t="shared" si="3149"/>
        <v>3599.9999999999659</v>
      </c>
      <c r="J1384" s="41">
        <f>C1384*0.9</f>
        <v>5400</v>
      </c>
      <c r="K1384" s="8">
        <v>0</v>
      </c>
      <c r="L1384" s="49">
        <f t="shared" si="3151"/>
        <v>1.4999999999999942</v>
      </c>
      <c r="M1384" s="49">
        <f t="shared" si="3152"/>
        <v>8999.9999999999654</v>
      </c>
    </row>
    <row r="1385" spans="1:13" s="42" customFormat="1" x14ac:dyDescent="0.25">
      <c r="A1385" s="5">
        <v>43517</v>
      </c>
      <c r="B1385" s="37" t="s">
        <v>117</v>
      </c>
      <c r="C1385" s="37">
        <v>1300</v>
      </c>
      <c r="D1385" s="37" t="s">
        <v>17</v>
      </c>
      <c r="E1385" s="74">
        <v>447</v>
      </c>
      <c r="F1385" s="37">
        <v>449</v>
      </c>
      <c r="G1385" s="37">
        <v>451</v>
      </c>
      <c r="H1385" s="74">
        <v>454</v>
      </c>
      <c r="I1385" s="49">
        <f>(IF(D1385="SELL",E1385-F1385,IF(D1385="BUY",F1385-E1385)))*C1385</f>
        <v>2600</v>
      </c>
      <c r="J1385" s="41">
        <f>C1385*2</f>
        <v>2600</v>
      </c>
      <c r="K1385" s="8">
        <f>C1385*3</f>
        <v>3900</v>
      </c>
      <c r="L1385" s="49">
        <f>(J1385+I1385+K1385)/C1385</f>
        <v>7</v>
      </c>
      <c r="M1385" s="49">
        <f>L1385*C1385</f>
        <v>9100</v>
      </c>
    </row>
    <row r="1386" spans="1:13" s="42" customFormat="1" x14ac:dyDescent="0.25">
      <c r="A1386" s="5">
        <v>43517</v>
      </c>
      <c r="B1386" s="37" t="s">
        <v>341</v>
      </c>
      <c r="C1386" s="37">
        <v>2750</v>
      </c>
      <c r="D1386" s="37" t="s">
        <v>17</v>
      </c>
      <c r="E1386" s="74">
        <v>350.5</v>
      </c>
      <c r="F1386" s="37">
        <v>352</v>
      </c>
      <c r="G1386" s="37">
        <v>354</v>
      </c>
      <c r="H1386" s="74">
        <v>0</v>
      </c>
      <c r="I1386" s="49">
        <f t="shared" ref="I1386:I1387" si="3153">(IF(D1386="SELL",E1386-F1386,IF(D1386="BUY",F1386-E1386)))*C1386</f>
        <v>4125</v>
      </c>
      <c r="J1386" s="41">
        <f>C1386*2</f>
        <v>5500</v>
      </c>
      <c r="K1386" s="8">
        <v>0</v>
      </c>
      <c r="L1386" s="49">
        <f t="shared" ref="L1386:L1387" si="3154">(J1386+I1386+K1386)/C1386</f>
        <v>3.5</v>
      </c>
      <c r="M1386" s="49">
        <f t="shared" ref="M1386:M1387" si="3155">L1386*C1386</f>
        <v>9625</v>
      </c>
    </row>
    <row r="1387" spans="1:13" s="42" customFormat="1" x14ac:dyDescent="0.25">
      <c r="A1387" s="5">
        <v>43517</v>
      </c>
      <c r="B1387" s="37" t="s">
        <v>540</v>
      </c>
      <c r="C1387" s="37">
        <v>6200</v>
      </c>
      <c r="D1387" s="37" t="s">
        <v>20</v>
      </c>
      <c r="E1387" s="74">
        <v>108.3</v>
      </c>
      <c r="F1387" s="37">
        <v>107.7</v>
      </c>
      <c r="G1387" s="37">
        <v>0</v>
      </c>
      <c r="H1387" s="74">
        <v>0</v>
      </c>
      <c r="I1387" s="49">
        <f t="shared" si="3153"/>
        <v>3719.9999999999645</v>
      </c>
      <c r="J1387" s="41">
        <v>0</v>
      </c>
      <c r="K1387" s="8">
        <v>0</v>
      </c>
      <c r="L1387" s="49">
        <f t="shared" si="3154"/>
        <v>0.59999999999999432</v>
      </c>
      <c r="M1387" s="49">
        <f t="shared" si="3155"/>
        <v>3719.9999999999645</v>
      </c>
    </row>
    <row r="1388" spans="1:13" s="42" customFormat="1" x14ac:dyDescent="0.25">
      <c r="A1388" s="5">
        <v>43516</v>
      </c>
      <c r="B1388" s="37" t="s">
        <v>135</v>
      </c>
      <c r="C1388" s="37">
        <v>2300</v>
      </c>
      <c r="D1388" s="37" t="s">
        <v>17</v>
      </c>
      <c r="E1388" s="74">
        <v>157.5</v>
      </c>
      <c r="F1388" s="37">
        <v>159</v>
      </c>
      <c r="G1388" s="37">
        <v>0</v>
      </c>
      <c r="H1388" s="74">
        <v>0</v>
      </c>
      <c r="I1388" s="49">
        <f>(IF(D1388="SELL",E1388-F1388,IF(D1388="BUY",F1388-E1388)))*C1388</f>
        <v>3450</v>
      </c>
      <c r="J1388" s="41">
        <v>0</v>
      </c>
      <c r="K1388" s="8">
        <v>0</v>
      </c>
      <c r="L1388" s="49">
        <f>(J1388+I1388+K1388)/C1388</f>
        <v>1.5</v>
      </c>
      <c r="M1388" s="49">
        <f>L1388*C1388</f>
        <v>3450</v>
      </c>
    </row>
    <row r="1389" spans="1:13" s="42" customFormat="1" x14ac:dyDescent="0.25">
      <c r="A1389" s="5">
        <v>43516</v>
      </c>
      <c r="B1389" s="37" t="s">
        <v>147</v>
      </c>
      <c r="C1389" s="37">
        <v>2850</v>
      </c>
      <c r="D1389" s="37" t="s">
        <v>17</v>
      </c>
      <c r="E1389" s="74">
        <v>135</v>
      </c>
      <c r="F1389" s="37">
        <v>136</v>
      </c>
      <c r="G1389" s="37">
        <v>0</v>
      </c>
      <c r="H1389" s="74">
        <v>0</v>
      </c>
      <c r="I1389" s="49">
        <f t="shared" ref="I1389:I1390" si="3156">(IF(D1389="SELL",E1389-F1389,IF(D1389="BUY",F1389-E1389)))*C1389</f>
        <v>2850</v>
      </c>
      <c r="J1389" s="41">
        <v>0</v>
      </c>
      <c r="K1389" s="8">
        <v>0</v>
      </c>
      <c r="L1389" s="49">
        <f t="shared" ref="L1389:L1390" si="3157">(J1389+I1389+K1389)/C1389</f>
        <v>1</v>
      </c>
      <c r="M1389" s="49">
        <f t="shared" ref="M1389:M1390" si="3158">L1389*C1389</f>
        <v>2850</v>
      </c>
    </row>
    <row r="1390" spans="1:13" s="42" customFormat="1" x14ac:dyDescent="0.25">
      <c r="A1390" s="5">
        <v>43516</v>
      </c>
      <c r="B1390" s="37" t="s">
        <v>19</v>
      </c>
      <c r="C1390" s="37">
        <v>2600</v>
      </c>
      <c r="D1390" s="37" t="s">
        <v>20</v>
      </c>
      <c r="E1390" s="74">
        <v>163</v>
      </c>
      <c r="F1390" s="37">
        <v>164</v>
      </c>
      <c r="G1390" s="37">
        <v>0</v>
      </c>
      <c r="H1390" s="74">
        <v>0</v>
      </c>
      <c r="I1390" s="49">
        <f t="shared" si="3156"/>
        <v>-2600</v>
      </c>
      <c r="J1390" s="41">
        <v>0</v>
      </c>
      <c r="K1390" s="8">
        <v>0</v>
      </c>
      <c r="L1390" s="49">
        <f t="shared" si="3157"/>
        <v>-1</v>
      </c>
      <c r="M1390" s="49">
        <f t="shared" si="3158"/>
        <v>-2600</v>
      </c>
    </row>
    <row r="1391" spans="1:13" s="42" customFormat="1" x14ac:dyDescent="0.25">
      <c r="A1391" s="5">
        <v>43516</v>
      </c>
      <c r="B1391" s="37" t="s">
        <v>510</v>
      </c>
      <c r="C1391" s="37">
        <v>750</v>
      </c>
      <c r="D1391" s="37" t="s">
        <v>17</v>
      </c>
      <c r="E1391" s="74">
        <v>1032</v>
      </c>
      <c r="F1391" s="37">
        <v>1033</v>
      </c>
      <c r="G1391" s="37">
        <v>0</v>
      </c>
      <c r="H1391" s="74">
        <v>0</v>
      </c>
      <c r="I1391" s="49">
        <f t="shared" ref="I1391" si="3159">(IF(D1391="SELL",E1391-F1391,IF(D1391="BUY",F1391-E1391)))*C1391</f>
        <v>750</v>
      </c>
      <c r="J1391" s="41">
        <v>0</v>
      </c>
      <c r="K1391" s="8">
        <v>0</v>
      </c>
      <c r="L1391" s="49">
        <f t="shared" ref="L1391" si="3160">(J1391+I1391+K1391)/C1391</f>
        <v>1</v>
      </c>
      <c r="M1391" s="49">
        <f t="shared" ref="M1391" si="3161">L1391*C1391</f>
        <v>750</v>
      </c>
    </row>
    <row r="1392" spans="1:13" s="42" customFormat="1" x14ac:dyDescent="0.25">
      <c r="A1392" s="5">
        <v>43515</v>
      </c>
      <c r="B1392" s="37" t="s">
        <v>19</v>
      </c>
      <c r="C1392" s="37">
        <v>2600</v>
      </c>
      <c r="D1392" s="37" t="s">
        <v>17</v>
      </c>
      <c r="E1392" s="74">
        <v>159</v>
      </c>
      <c r="F1392" s="37">
        <v>160</v>
      </c>
      <c r="G1392" s="37">
        <v>161</v>
      </c>
      <c r="H1392" s="74">
        <v>163</v>
      </c>
      <c r="I1392" s="49">
        <f t="shared" ref="I1392:I1395" si="3162">(IF(D1392="SELL",E1392-F1392,IF(D1392="BUY",F1392-E1392)))*C1392</f>
        <v>2600</v>
      </c>
      <c r="J1392" s="41">
        <f>C1392*1</f>
        <v>2600</v>
      </c>
      <c r="K1392" s="8">
        <f>C1392*2</f>
        <v>5200</v>
      </c>
      <c r="L1392" s="49">
        <f t="shared" ref="L1392:L1395" si="3163">(J1392+I1392+K1392)/C1392</f>
        <v>4</v>
      </c>
      <c r="M1392" s="49">
        <f t="shared" ref="M1392:M1395" si="3164">L1392*C1392</f>
        <v>10400</v>
      </c>
    </row>
    <row r="1393" spans="1:13" s="42" customFormat="1" x14ac:dyDescent="0.25">
      <c r="A1393" s="5">
        <v>43515</v>
      </c>
      <c r="B1393" s="37" t="s">
        <v>512</v>
      </c>
      <c r="C1393" s="37">
        <v>1500</v>
      </c>
      <c r="D1393" s="37" t="s">
        <v>20</v>
      </c>
      <c r="E1393" s="74">
        <v>407</v>
      </c>
      <c r="F1393" s="37">
        <v>403</v>
      </c>
      <c r="G1393" s="37">
        <v>399</v>
      </c>
      <c r="H1393" s="74">
        <v>0</v>
      </c>
      <c r="I1393" s="49">
        <f t="shared" si="3162"/>
        <v>6000</v>
      </c>
      <c r="J1393" s="41">
        <f>C1393*4</f>
        <v>6000</v>
      </c>
      <c r="K1393" s="8">
        <v>0</v>
      </c>
      <c r="L1393" s="49">
        <f t="shared" si="3163"/>
        <v>8</v>
      </c>
      <c r="M1393" s="49">
        <f t="shared" si="3164"/>
        <v>12000</v>
      </c>
    </row>
    <row r="1394" spans="1:13" s="42" customFormat="1" x14ac:dyDescent="0.25">
      <c r="A1394" s="5">
        <v>43515</v>
      </c>
      <c r="B1394" s="37" t="s">
        <v>117</v>
      </c>
      <c r="C1394" s="37">
        <v>1300</v>
      </c>
      <c r="D1394" s="37" t="s">
        <v>17</v>
      </c>
      <c r="E1394" s="74">
        <v>445.5</v>
      </c>
      <c r="F1394" s="37">
        <v>448</v>
      </c>
      <c r="G1394" s="37">
        <v>0</v>
      </c>
      <c r="H1394" s="74">
        <v>0</v>
      </c>
      <c r="I1394" s="49">
        <f t="shared" si="3162"/>
        <v>3250</v>
      </c>
      <c r="J1394" s="41">
        <v>0</v>
      </c>
      <c r="K1394" s="8">
        <v>0</v>
      </c>
      <c r="L1394" s="49">
        <f t="shared" si="3163"/>
        <v>2.5</v>
      </c>
      <c r="M1394" s="49">
        <f t="shared" si="3164"/>
        <v>3250</v>
      </c>
    </row>
    <row r="1395" spans="1:13" s="42" customFormat="1" x14ac:dyDescent="0.25">
      <c r="A1395" s="5">
        <v>43515</v>
      </c>
      <c r="B1395" s="37" t="s">
        <v>151</v>
      </c>
      <c r="C1395" s="37">
        <v>3200</v>
      </c>
      <c r="D1395" s="37" t="s">
        <v>17</v>
      </c>
      <c r="E1395" s="74">
        <v>115.5</v>
      </c>
      <c r="F1395" s="37">
        <v>112.5</v>
      </c>
      <c r="G1395" s="37">
        <v>0</v>
      </c>
      <c r="H1395" s="74">
        <v>0</v>
      </c>
      <c r="I1395" s="49">
        <f t="shared" si="3162"/>
        <v>-9600</v>
      </c>
      <c r="J1395" s="41">
        <v>0</v>
      </c>
      <c r="K1395" s="8">
        <v>0</v>
      </c>
      <c r="L1395" s="49">
        <f t="shared" si="3163"/>
        <v>-3</v>
      </c>
      <c r="M1395" s="49">
        <f t="shared" si="3164"/>
        <v>-9600</v>
      </c>
    </row>
    <row r="1396" spans="1:13" s="42" customFormat="1" x14ac:dyDescent="0.25">
      <c r="A1396" s="5">
        <v>43514</v>
      </c>
      <c r="B1396" s="37" t="s">
        <v>123</v>
      </c>
      <c r="C1396" s="37">
        <v>2750</v>
      </c>
      <c r="D1396" s="37" t="s">
        <v>17</v>
      </c>
      <c r="E1396" s="74">
        <v>282.5</v>
      </c>
      <c r="F1396" s="37">
        <v>284</v>
      </c>
      <c r="G1396" s="37">
        <v>0</v>
      </c>
      <c r="H1396" s="74">
        <v>0</v>
      </c>
      <c r="I1396" s="49">
        <f t="shared" ref="I1396:I1398" si="3165">(IF(D1396="SELL",E1396-F1396,IF(D1396="BUY",F1396-E1396)))*C1396</f>
        <v>4125</v>
      </c>
      <c r="J1396" s="41">
        <v>0</v>
      </c>
      <c r="K1396" s="8">
        <v>0</v>
      </c>
      <c r="L1396" s="49">
        <f t="shared" ref="L1396:L1398" si="3166">(J1396+I1396+K1396)/C1396</f>
        <v>1.5</v>
      </c>
      <c r="M1396" s="49">
        <f t="shared" ref="M1396:M1398" si="3167">L1396*C1396</f>
        <v>4125</v>
      </c>
    </row>
    <row r="1397" spans="1:13" s="42" customFormat="1" x14ac:dyDescent="0.25">
      <c r="A1397" s="5">
        <v>43514</v>
      </c>
      <c r="B1397" s="37" t="s">
        <v>16</v>
      </c>
      <c r="C1397" s="37">
        <v>500</v>
      </c>
      <c r="D1397" s="37" t="s">
        <v>20</v>
      </c>
      <c r="E1397" s="74">
        <v>1228</v>
      </c>
      <c r="F1397" s="37">
        <v>1225</v>
      </c>
      <c r="G1397" s="37">
        <v>0</v>
      </c>
      <c r="H1397" s="74">
        <v>0</v>
      </c>
      <c r="I1397" s="49">
        <f t="shared" si="3165"/>
        <v>1500</v>
      </c>
      <c r="J1397" s="41">
        <v>0</v>
      </c>
      <c r="K1397" s="8">
        <v>0</v>
      </c>
      <c r="L1397" s="49">
        <f t="shared" si="3166"/>
        <v>3</v>
      </c>
      <c r="M1397" s="49">
        <f t="shared" si="3167"/>
        <v>1500</v>
      </c>
    </row>
    <row r="1398" spans="1:13" s="42" customFormat="1" x14ac:dyDescent="0.25">
      <c r="A1398" s="5">
        <v>43514</v>
      </c>
      <c r="B1398" s="37" t="s">
        <v>37</v>
      </c>
      <c r="C1398" s="37">
        <v>1500</v>
      </c>
      <c r="D1398" s="37" t="s">
        <v>20</v>
      </c>
      <c r="E1398" s="74">
        <v>464</v>
      </c>
      <c r="F1398" s="37">
        <v>472</v>
      </c>
      <c r="G1398" s="37">
        <v>0</v>
      </c>
      <c r="H1398" s="74">
        <v>0</v>
      </c>
      <c r="I1398" s="49">
        <f t="shared" si="3165"/>
        <v>-12000</v>
      </c>
      <c r="J1398" s="41">
        <v>0</v>
      </c>
      <c r="K1398" s="8">
        <v>0</v>
      </c>
      <c r="L1398" s="49">
        <f t="shared" si="3166"/>
        <v>-8</v>
      </c>
      <c r="M1398" s="49">
        <f t="shared" si="3167"/>
        <v>-12000</v>
      </c>
    </row>
    <row r="1399" spans="1:13" s="42" customFormat="1" x14ac:dyDescent="0.25">
      <c r="A1399" s="5">
        <v>43511</v>
      </c>
      <c r="B1399" s="37" t="s">
        <v>44</v>
      </c>
      <c r="C1399" s="37">
        <v>3500</v>
      </c>
      <c r="D1399" s="37" t="s">
        <v>20</v>
      </c>
      <c r="E1399" s="74">
        <v>189.5</v>
      </c>
      <c r="F1399" s="37">
        <v>188.5</v>
      </c>
      <c r="G1399" s="37">
        <v>187.5</v>
      </c>
      <c r="H1399" s="74">
        <v>186</v>
      </c>
      <c r="I1399" s="49">
        <f t="shared" ref="I1399:I1402" si="3168">(IF(D1399="SELL",E1399-F1399,IF(D1399="BUY",F1399-E1399)))*C1399</f>
        <v>3500</v>
      </c>
      <c r="J1399" s="41">
        <f>C1399*1</f>
        <v>3500</v>
      </c>
      <c r="K1399" s="8">
        <f>C1399*1.5</f>
        <v>5250</v>
      </c>
      <c r="L1399" s="49">
        <f t="shared" ref="L1399:L1402" si="3169">(J1399+I1399+K1399)/C1399</f>
        <v>3.5</v>
      </c>
      <c r="M1399" s="49">
        <f t="shared" ref="M1399:M1402" si="3170">L1399*C1399</f>
        <v>12250</v>
      </c>
    </row>
    <row r="1400" spans="1:13" s="42" customFormat="1" x14ac:dyDescent="0.25">
      <c r="A1400" s="5">
        <v>43511</v>
      </c>
      <c r="B1400" s="37" t="s">
        <v>201</v>
      </c>
      <c r="C1400" s="37">
        <v>700</v>
      </c>
      <c r="D1400" s="37" t="s">
        <v>20</v>
      </c>
      <c r="E1400" s="74">
        <v>1345</v>
      </c>
      <c r="F1400" s="37">
        <v>1340</v>
      </c>
      <c r="G1400" s="37">
        <v>1330</v>
      </c>
      <c r="H1400" s="74">
        <v>0</v>
      </c>
      <c r="I1400" s="49">
        <f t="shared" si="3168"/>
        <v>3500</v>
      </c>
      <c r="J1400" s="41">
        <f>C1400*10</f>
        <v>7000</v>
      </c>
      <c r="K1400" s="8">
        <v>0</v>
      </c>
      <c r="L1400" s="49">
        <f t="shared" si="3169"/>
        <v>15</v>
      </c>
      <c r="M1400" s="49">
        <f t="shared" si="3170"/>
        <v>10500</v>
      </c>
    </row>
    <row r="1401" spans="1:13" s="42" customFormat="1" x14ac:dyDescent="0.25">
      <c r="A1401" s="5">
        <v>43511</v>
      </c>
      <c r="B1401" s="37" t="s">
        <v>124</v>
      </c>
      <c r="C1401" s="37">
        <v>1000</v>
      </c>
      <c r="D1401" s="37" t="s">
        <v>20</v>
      </c>
      <c r="E1401" s="74">
        <v>567</v>
      </c>
      <c r="F1401" s="37">
        <v>564</v>
      </c>
      <c r="G1401" s="37">
        <v>560</v>
      </c>
      <c r="H1401" s="74">
        <v>556</v>
      </c>
      <c r="I1401" s="49">
        <f>(IF(D1401="SELL",E1401-F1401,IF(D1401="BUY",F1401-E1401)))*C1401</f>
        <v>3000</v>
      </c>
      <c r="J1401" s="41">
        <f>C1401*4</f>
        <v>4000</v>
      </c>
      <c r="K1401" s="8">
        <f>C1401*4</f>
        <v>4000</v>
      </c>
      <c r="L1401" s="49">
        <f>(J1401+I1401+K1401)/C1401</f>
        <v>11</v>
      </c>
      <c r="M1401" s="49">
        <f>L1401*C1401</f>
        <v>11000</v>
      </c>
    </row>
    <row r="1402" spans="1:13" s="42" customFormat="1" x14ac:dyDescent="0.25">
      <c r="A1402" s="5">
        <v>43511</v>
      </c>
      <c r="B1402" s="37" t="s">
        <v>25</v>
      </c>
      <c r="C1402" s="37">
        <v>1000</v>
      </c>
      <c r="D1402" s="37" t="s">
        <v>20</v>
      </c>
      <c r="E1402" s="74">
        <v>684</v>
      </c>
      <c r="F1402" s="37">
        <v>681</v>
      </c>
      <c r="G1402" s="37">
        <v>0</v>
      </c>
      <c r="H1402" s="74">
        <v>0</v>
      </c>
      <c r="I1402" s="49">
        <f t="shared" si="3168"/>
        <v>3000</v>
      </c>
      <c r="J1402" s="41">
        <v>0</v>
      </c>
      <c r="K1402" s="8">
        <v>0</v>
      </c>
      <c r="L1402" s="49">
        <f t="shared" si="3169"/>
        <v>3</v>
      </c>
      <c r="M1402" s="49">
        <f t="shared" si="3170"/>
        <v>3000</v>
      </c>
    </row>
    <row r="1403" spans="1:13" s="42" customFormat="1" x14ac:dyDescent="0.25">
      <c r="A1403" s="5">
        <v>43510</v>
      </c>
      <c r="B1403" s="37" t="s">
        <v>16</v>
      </c>
      <c r="C1403" s="37">
        <v>500</v>
      </c>
      <c r="D1403" s="37" t="s">
        <v>20</v>
      </c>
      <c r="E1403" s="74">
        <v>1240</v>
      </c>
      <c r="F1403" s="37">
        <v>1235</v>
      </c>
      <c r="G1403" s="37">
        <v>1230</v>
      </c>
      <c r="H1403" s="74">
        <v>0</v>
      </c>
      <c r="I1403" s="49">
        <f t="shared" ref="I1403:I1404" si="3171">(IF(D1403="SELL",E1403-F1403,IF(D1403="BUY",F1403-E1403)))*C1403</f>
        <v>2500</v>
      </c>
      <c r="J1403" s="41">
        <f t="shared" ref="J1403" si="3172">C1403*5</f>
        <v>2500</v>
      </c>
      <c r="K1403" s="8">
        <v>0</v>
      </c>
      <c r="L1403" s="49">
        <f t="shared" ref="L1403:L1404" si="3173">(J1403+I1403+K1403)/C1403</f>
        <v>10</v>
      </c>
      <c r="M1403" s="49">
        <f t="shared" ref="M1403:M1404" si="3174">L1403*C1403</f>
        <v>5000</v>
      </c>
    </row>
    <row r="1404" spans="1:13" s="42" customFormat="1" x14ac:dyDescent="0.25">
      <c r="A1404" s="5">
        <v>43510</v>
      </c>
      <c r="B1404" s="37" t="s">
        <v>123</v>
      </c>
      <c r="C1404" s="37">
        <v>2750</v>
      </c>
      <c r="D1404" s="37" t="s">
        <v>17</v>
      </c>
      <c r="E1404" s="74">
        <v>278</v>
      </c>
      <c r="F1404" s="37">
        <v>279</v>
      </c>
      <c r="G1404" s="37">
        <v>280</v>
      </c>
      <c r="H1404" s="74">
        <v>282</v>
      </c>
      <c r="I1404" s="49">
        <f t="shared" si="3171"/>
        <v>2750</v>
      </c>
      <c r="J1404" s="41">
        <f>C1404*1</f>
        <v>2750</v>
      </c>
      <c r="K1404" s="8">
        <f>C1404*2</f>
        <v>5500</v>
      </c>
      <c r="L1404" s="49">
        <f t="shared" si="3173"/>
        <v>4</v>
      </c>
      <c r="M1404" s="49">
        <f t="shared" si="3174"/>
        <v>11000</v>
      </c>
    </row>
    <row r="1405" spans="1:13" s="42" customFormat="1" x14ac:dyDescent="0.25">
      <c r="A1405" s="5">
        <v>43509</v>
      </c>
      <c r="B1405" s="37" t="s">
        <v>144</v>
      </c>
      <c r="C1405" s="37">
        <v>550</v>
      </c>
      <c r="D1405" s="37" t="s">
        <v>17</v>
      </c>
      <c r="E1405" s="74">
        <v>1230</v>
      </c>
      <c r="F1405" s="37">
        <v>1235</v>
      </c>
      <c r="G1405" s="37">
        <v>1240</v>
      </c>
      <c r="H1405" s="74">
        <v>1250</v>
      </c>
      <c r="I1405" s="49">
        <f t="shared" ref="I1405:I1408" si="3175">(IF(D1405="SELL",E1405-F1405,IF(D1405="BUY",F1405-E1405)))*C1405</f>
        <v>2750</v>
      </c>
      <c r="J1405" s="41">
        <f>C1405*5</f>
        <v>2750</v>
      </c>
      <c r="K1405" s="8">
        <f>C1405*10</f>
        <v>5500</v>
      </c>
      <c r="L1405" s="49">
        <f t="shared" ref="L1405:L1408" si="3176">(J1405+I1405+K1405)/C1405</f>
        <v>20</v>
      </c>
      <c r="M1405" s="49">
        <f t="shared" ref="M1405:M1408" si="3177">L1405*C1405</f>
        <v>11000</v>
      </c>
    </row>
    <row r="1406" spans="1:13" s="42" customFormat="1" x14ac:dyDescent="0.25">
      <c r="A1406" s="5">
        <v>43509</v>
      </c>
      <c r="B1406" s="37" t="s">
        <v>163</v>
      </c>
      <c r="C1406" s="37">
        <v>8000</v>
      </c>
      <c r="D1406" s="37" t="s">
        <v>20</v>
      </c>
      <c r="E1406" s="74">
        <v>85</v>
      </c>
      <c r="F1406" s="37">
        <v>84.4</v>
      </c>
      <c r="G1406" s="37">
        <v>83.8</v>
      </c>
      <c r="H1406" s="74">
        <v>83</v>
      </c>
      <c r="I1406" s="49">
        <f t="shared" si="3175"/>
        <v>4799.9999999999545</v>
      </c>
      <c r="J1406" s="41">
        <f>C1406*0.6</f>
        <v>4800</v>
      </c>
      <c r="K1406" s="8">
        <f>C1406*0.8</f>
        <v>6400</v>
      </c>
      <c r="L1406" s="49">
        <f t="shared" si="3176"/>
        <v>1.9999999999999942</v>
      </c>
      <c r="M1406" s="49">
        <f t="shared" si="3177"/>
        <v>15999.999999999955</v>
      </c>
    </row>
    <row r="1407" spans="1:13" s="42" customFormat="1" x14ac:dyDescent="0.25">
      <c r="A1407" s="5">
        <v>43509</v>
      </c>
      <c r="B1407" s="37" t="s">
        <v>79</v>
      </c>
      <c r="C1407" s="37">
        <v>1200</v>
      </c>
      <c r="D1407" s="37" t="s">
        <v>20</v>
      </c>
      <c r="E1407" s="74">
        <v>491</v>
      </c>
      <c r="F1407" s="37">
        <v>488</v>
      </c>
      <c r="G1407" s="37">
        <v>484</v>
      </c>
      <c r="H1407" s="74">
        <v>480</v>
      </c>
      <c r="I1407" s="49">
        <f t="shared" si="3175"/>
        <v>3600</v>
      </c>
      <c r="J1407" s="41">
        <f>C1407*4</f>
        <v>4800</v>
      </c>
      <c r="K1407" s="8">
        <f>C1407*4</f>
        <v>4800</v>
      </c>
      <c r="L1407" s="49">
        <f t="shared" si="3176"/>
        <v>11</v>
      </c>
      <c r="M1407" s="49">
        <f t="shared" si="3177"/>
        <v>13200</v>
      </c>
    </row>
    <row r="1408" spans="1:13" s="42" customFormat="1" x14ac:dyDescent="0.25">
      <c r="A1408" s="5">
        <v>43509</v>
      </c>
      <c r="B1408" s="37" t="s">
        <v>539</v>
      </c>
      <c r="C1408" s="37">
        <v>1000</v>
      </c>
      <c r="D1408" s="37" t="s">
        <v>20</v>
      </c>
      <c r="E1408" s="74">
        <v>483</v>
      </c>
      <c r="F1408" s="37">
        <v>485</v>
      </c>
      <c r="G1408" s="37">
        <v>0</v>
      </c>
      <c r="H1408" s="74">
        <v>0</v>
      </c>
      <c r="I1408" s="49">
        <f t="shared" si="3175"/>
        <v>-2000</v>
      </c>
      <c r="J1408" s="41">
        <v>0</v>
      </c>
      <c r="K1408" s="8">
        <v>0</v>
      </c>
      <c r="L1408" s="49">
        <f t="shared" si="3176"/>
        <v>-2</v>
      </c>
      <c r="M1408" s="49">
        <f t="shared" si="3177"/>
        <v>-2000</v>
      </c>
    </row>
    <row r="1409" spans="1:13" s="42" customFormat="1" x14ac:dyDescent="0.25">
      <c r="A1409" s="5">
        <v>43508</v>
      </c>
      <c r="B1409" s="37" t="s">
        <v>123</v>
      </c>
      <c r="C1409" s="37">
        <v>2750</v>
      </c>
      <c r="D1409" s="37" t="s">
        <v>20</v>
      </c>
      <c r="E1409" s="74">
        <v>264</v>
      </c>
      <c r="F1409" s="37">
        <v>262</v>
      </c>
      <c r="G1409" s="37">
        <v>260</v>
      </c>
      <c r="H1409" s="74">
        <v>0</v>
      </c>
      <c r="I1409" s="49">
        <f t="shared" ref="I1409:I1412" si="3178">(IF(D1409="SELL",E1409-F1409,IF(D1409="BUY",F1409-E1409)))*C1409</f>
        <v>5500</v>
      </c>
      <c r="J1409" s="41">
        <f>C1409*2</f>
        <v>5500</v>
      </c>
      <c r="K1409" s="8">
        <v>0</v>
      </c>
      <c r="L1409" s="49">
        <f t="shared" ref="L1409:L1412" si="3179">(J1409+I1409+K1409)/C1409</f>
        <v>4</v>
      </c>
      <c r="M1409" s="49">
        <f t="shared" ref="M1409:M1412" si="3180">L1409*C1409</f>
        <v>11000</v>
      </c>
    </row>
    <row r="1410" spans="1:13" s="42" customFormat="1" x14ac:dyDescent="0.25">
      <c r="A1410" s="5">
        <v>43508</v>
      </c>
      <c r="B1410" s="37" t="s">
        <v>19</v>
      </c>
      <c r="C1410" s="37">
        <v>2600</v>
      </c>
      <c r="D1410" s="37" t="s">
        <v>20</v>
      </c>
      <c r="E1410" s="74">
        <v>162</v>
      </c>
      <c r="F1410" s="37">
        <v>161</v>
      </c>
      <c r="G1410" s="37">
        <v>160</v>
      </c>
      <c r="H1410" s="74">
        <v>159</v>
      </c>
      <c r="I1410" s="49">
        <f t="shared" ref="I1410" si="3181">(IF(D1410="SELL",E1410-F1410,IF(D1410="BUY",F1410-E1410)))*C1410</f>
        <v>2600</v>
      </c>
      <c r="J1410" s="41">
        <f>C1410*1</f>
        <v>2600</v>
      </c>
      <c r="K1410" s="8">
        <f>C1410*1</f>
        <v>2600</v>
      </c>
      <c r="L1410" s="49">
        <f t="shared" ref="L1410" si="3182">(J1410+I1410+K1410)/C1410</f>
        <v>3</v>
      </c>
      <c r="M1410" s="49">
        <f t="shared" ref="M1410" si="3183">L1410*C1410</f>
        <v>7800</v>
      </c>
    </row>
    <row r="1411" spans="1:13" s="42" customFormat="1" x14ac:dyDescent="0.25">
      <c r="A1411" s="5">
        <v>43508</v>
      </c>
      <c r="B1411" s="37" t="s">
        <v>44</v>
      </c>
      <c r="C1411" s="37">
        <v>3500</v>
      </c>
      <c r="D1411" s="37" t="s">
        <v>20</v>
      </c>
      <c r="E1411" s="74">
        <v>201</v>
      </c>
      <c r="F1411" s="37">
        <v>200</v>
      </c>
      <c r="G1411" s="37">
        <v>199</v>
      </c>
      <c r="H1411" s="74">
        <v>0</v>
      </c>
      <c r="I1411" s="49">
        <f t="shared" si="3178"/>
        <v>3500</v>
      </c>
      <c r="J1411" s="41">
        <f>C1411*1</f>
        <v>3500</v>
      </c>
      <c r="K1411" s="8">
        <v>0</v>
      </c>
      <c r="L1411" s="49">
        <f t="shared" si="3179"/>
        <v>2</v>
      </c>
      <c r="M1411" s="49">
        <f t="shared" si="3180"/>
        <v>7000</v>
      </c>
    </row>
    <row r="1412" spans="1:13" s="42" customFormat="1" x14ac:dyDescent="0.25">
      <c r="A1412" s="5">
        <v>43508</v>
      </c>
      <c r="B1412" s="37" t="s">
        <v>136</v>
      </c>
      <c r="C1412" s="37">
        <v>1800</v>
      </c>
      <c r="D1412" s="37" t="s">
        <v>17</v>
      </c>
      <c r="E1412" s="74">
        <v>330</v>
      </c>
      <c r="F1412" s="37">
        <v>331.5</v>
      </c>
      <c r="G1412" s="37">
        <v>0</v>
      </c>
      <c r="H1412" s="74">
        <v>0</v>
      </c>
      <c r="I1412" s="49">
        <f t="shared" si="3178"/>
        <v>2700</v>
      </c>
      <c r="J1412" s="41">
        <v>0</v>
      </c>
      <c r="K1412" s="8">
        <v>0</v>
      </c>
      <c r="L1412" s="49">
        <f t="shared" si="3179"/>
        <v>1.5</v>
      </c>
      <c r="M1412" s="49">
        <f t="shared" si="3180"/>
        <v>2700</v>
      </c>
    </row>
    <row r="1413" spans="1:13" s="42" customFormat="1" x14ac:dyDescent="0.25">
      <c r="A1413" s="5">
        <v>43508</v>
      </c>
      <c r="B1413" s="37" t="s">
        <v>94</v>
      </c>
      <c r="C1413" s="37">
        <v>900</v>
      </c>
      <c r="D1413" s="37" t="s">
        <v>17</v>
      </c>
      <c r="E1413" s="74">
        <v>652</v>
      </c>
      <c r="F1413" s="37">
        <v>648</v>
      </c>
      <c r="G1413" s="37">
        <v>0</v>
      </c>
      <c r="H1413" s="74">
        <v>0</v>
      </c>
      <c r="I1413" s="49">
        <f>(IF(D1413="SELL",E1413-F1413,IF(D1413="BUY",F1413-E1413)))*C1413</f>
        <v>-3600</v>
      </c>
      <c r="J1413" s="41">
        <v>0</v>
      </c>
      <c r="K1413" s="8">
        <v>0</v>
      </c>
      <c r="L1413" s="49">
        <f>(J1413+I1413+K1413)/C1413</f>
        <v>-4</v>
      </c>
      <c r="M1413" s="49">
        <f>L1413*C1413</f>
        <v>-3600</v>
      </c>
    </row>
    <row r="1414" spans="1:13" s="42" customFormat="1" x14ac:dyDescent="0.25">
      <c r="A1414" s="5">
        <v>43508</v>
      </c>
      <c r="B1414" s="37" t="s">
        <v>81</v>
      </c>
      <c r="C1414" s="37">
        <v>500</v>
      </c>
      <c r="D1414" s="37" t="s">
        <v>17</v>
      </c>
      <c r="E1414" s="74">
        <v>624</v>
      </c>
      <c r="F1414" s="37">
        <v>612</v>
      </c>
      <c r="G1414" s="37">
        <v>0</v>
      </c>
      <c r="H1414" s="74">
        <v>0</v>
      </c>
      <c r="I1414" s="49">
        <f>(IF(D1414="SELL",E1414-F1414,IF(D1414="BUY",F1414-E1414)))*C1414</f>
        <v>-6000</v>
      </c>
      <c r="J1414" s="41">
        <v>0</v>
      </c>
      <c r="K1414" s="8">
        <v>0</v>
      </c>
      <c r="L1414" s="49">
        <f>(J1414+I1414+K1414)/C1414</f>
        <v>-12</v>
      </c>
      <c r="M1414" s="49">
        <f>L1414*C1414</f>
        <v>-6000</v>
      </c>
    </row>
    <row r="1415" spans="1:13" s="42" customFormat="1" x14ac:dyDescent="0.25">
      <c r="A1415" s="5">
        <v>43507</v>
      </c>
      <c r="B1415" s="37" t="s">
        <v>198</v>
      </c>
      <c r="C1415" s="37">
        <v>4000</v>
      </c>
      <c r="D1415" s="37" t="s">
        <v>20</v>
      </c>
      <c r="E1415" s="74">
        <v>84</v>
      </c>
      <c r="F1415" s="37">
        <v>83.3</v>
      </c>
      <c r="G1415" s="37">
        <v>0</v>
      </c>
      <c r="H1415" s="74">
        <v>0</v>
      </c>
      <c r="I1415" s="49">
        <f t="shared" ref="I1415:I1418" si="3184">(IF(D1415="SELL",E1415-F1415,IF(D1415="BUY",F1415-E1415)))*C1415</f>
        <v>2800.0000000000114</v>
      </c>
      <c r="J1415" s="41">
        <v>0</v>
      </c>
      <c r="K1415" s="8">
        <v>0</v>
      </c>
      <c r="L1415" s="49">
        <f t="shared" ref="L1415:L1418" si="3185">(J1415+I1415+K1415)/C1415</f>
        <v>0.70000000000000284</v>
      </c>
      <c r="M1415" s="49">
        <f t="shared" ref="M1415:M1418" si="3186">L1415*C1415</f>
        <v>2800.0000000000114</v>
      </c>
    </row>
    <row r="1416" spans="1:13" s="42" customFormat="1" x14ac:dyDescent="0.25">
      <c r="A1416" s="5">
        <v>43507</v>
      </c>
      <c r="B1416" s="37" t="s">
        <v>16</v>
      </c>
      <c r="C1416" s="37">
        <v>500</v>
      </c>
      <c r="D1416" s="37" t="s">
        <v>20</v>
      </c>
      <c r="E1416" s="74">
        <v>1263</v>
      </c>
      <c r="F1416" s="37">
        <v>1258</v>
      </c>
      <c r="G1416" s="37">
        <v>0</v>
      </c>
      <c r="H1416" s="74">
        <v>0</v>
      </c>
      <c r="I1416" s="49">
        <f t="shared" si="3184"/>
        <v>2500</v>
      </c>
      <c r="J1416" s="41">
        <v>0</v>
      </c>
      <c r="K1416" s="8">
        <v>0</v>
      </c>
      <c r="L1416" s="49">
        <f t="shared" si="3185"/>
        <v>5</v>
      </c>
      <c r="M1416" s="49">
        <f t="shared" si="3186"/>
        <v>2500</v>
      </c>
    </row>
    <row r="1417" spans="1:13" s="42" customFormat="1" x14ac:dyDescent="0.25">
      <c r="A1417" s="5">
        <v>43507</v>
      </c>
      <c r="B1417" s="37" t="s">
        <v>97</v>
      </c>
      <c r="C1417" s="37">
        <v>700</v>
      </c>
      <c r="D1417" s="37" t="s">
        <v>20</v>
      </c>
      <c r="E1417" s="74">
        <v>770</v>
      </c>
      <c r="F1417" s="37">
        <v>766</v>
      </c>
      <c r="G1417" s="37">
        <v>0</v>
      </c>
      <c r="H1417" s="74">
        <v>0</v>
      </c>
      <c r="I1417" s="49">
        <f t="shared" si="3184"/>
        <v>2800</v>
      </c>
      <c r="J1417" s="41">
        <v>0</v>
      </c>
      <c r="K1417" s="8">
        <v>0</v>
      </c>
      <c r="L1417" s="49">
        <f t="shared" si="3185"/>
        <v>4</v>
      </c>
      <c r="M1417" s="49">
        <f t="shared" si="3186"/>
        <v>2800</v>
      </c>
    </row>
    <row r="1418" spans="1:13" s="42" customFormat="1" x14ac:dyDescent="0.25">
      <c r="A1418" s="5">
        <v>43507</v>
      </c>
      <c r="B1418" s="37" t="s">
        <v>81</v>
      </c>
      <c r="C1418" s="37">
        <v>500</v>
      </c>
      <c r="D1418" s="37" t="s">
        <v>20</v>
      </c>
      <c r="E1418" s="74">
        <v>585</v>
      </c>
      <c r="F1418" s="37">
        <v>580</v>
      </c>
      <c r="G1418" s="37">
        <v>0</v>
      </c>
      <c r="H1418" s="74">
        <v>0</v>
      </c>
      <c r="I1418" s="49">
        <f t="shared" si="3184"/>
        <v>2500</v>
      </c>
      <c r="J1418" s="41">
        <v>0</v>
      </c>
      <c r="K1418" s="8">
        <v>0</v>
      </c>
      <c r="L1418" s="49">
        <f t="shared" si="3185"/>
        <v>5</v>
      </c>
      <c r="M1418" s="49">
        <f t="shared" si="3186"/>
        <v>2500</v>
      </c>
    </row>
    <row r="1419" spans="1:13" s="42" customFormat="1" x14ac:dyDescent="0.25">
      <c r="A1419" s="5">
        <v>43504</v>
      </c>
      <c r="B1419" s="37" t="s">
        <v>16</v>
      </c>
      <c r="C1419" s="37">
        <v>500</v>
      </c>
      <c r="D1419" s="37" t="s">
        <v>17</v>
      </c>
      <c r="E1419" s="74">
        <v>1295</v>
      </c>
      <c r="F1419" s="37">
        <v>1300</v>
      </c>
      <c r="G1419" s="37">
        <v>0</v>
      </c>
      <c r="H1419" s="74">
        <v>0</v>
      </c>
      <c r="I1419" s="49">
        <f t="shared" ref="I1419:I1421" si="3187">(IF(D1419="SELL",E1419-F1419,IF(D1419="BUY",F1419-E1419)))*C1419</f>
        <v>2500</v>
      </c>
      <c r="J1419" s="41">
        <v>0</v>
      </c>
      <c r="K1419" s="8">
        <v>0</v>
      </c>
      <c r="L1419" s="49">
        <f t="shared" ref="L1419:L1421" si="3188">(J1419+I1419+K1419)/C1419</f>
        <v>5</v>
      </c>
      <c r="M1419" s="49">
        <f t="shared" ref="M1419:M1421" si="3189">L1419*C1419</f>
        <v>2500</v>
      </c>
    </row>
    <row r="1420" spans="1:13" s="42" customFormat="1" x14ac:dyDescent="0.25">
      <c r="A1420" s="5">
        <v>43504</v>
      </c>
      <c r="B1420" s="37" t="s">
        <v>85</v>
      </c>
      <c r="C1420" s="37">
        <v>700</v>
      </c>
      <c r="D1420" s="37" t="s">
        <v>20</v>
      </c>
      <c r="E1420" s="74">
        <v>735</v>
      </c>
      <c r="F1420" s="37">
        <v>730</v>
      </c>
      <c r="G1420" s="37">
        <v>0</v>
      </c>
      <c r="H1420" s="74">
        <v>0</v>
      </c>
      <c r="I1420" s="49">
        <f t="shared" si="3187"/>
        <v>3500</v>
      </c>
      <c r="J1420" s="41">
        <v>0</v>
      </c>
      <c r="K1420" s="8">
        <v>0</v>
      </c>
      <c r="L1420" s="49">
        <f t="shared" si="3188"/>
        <v>5</v>
      </c>
      <c r="M1420" s="49">
        <f t="shared" si="3189"/>
        <v>3500</v>
      </c>
    </row>
    <row r="1421" spans="1:13" s="42" customFormat="1" x14ac:dyDescent="0.25">
      <c r="A1421" s="5">
        <v>43504</v>
      </c>
      <c r="B1421" s="37" t="s">
        <v>81</v>
      </c>
      <c r="C1421" s="37">
        <v>500</v>
      </c>
      <c r="D1421" s="37" t="s">
        <v>20</v>
      </c>
      <c r="E1421" s="74">
        <v>612.55999999999995</v>
      </c>
      <c r="F1421" s="37">
        <v>606</v>
      </c>
      <c r="G1421" s="37">
        <v>0</v>
      </c>
      <c r="H1421" s="74">
        <v>0</v>
      </c>
      <c r="I1421" s="49">
        <f t="shared" si="3187"/>
        <v>3279.9999999999727</v>
      </c>
      <c r="J1421" s="41">
        <v>0</v>
      </c>
      <c r="K1421" s="8">
        <v>0</v>
      </c>
      <c r="L1421" s="49">
        <f t="shared" si="3188"/>
        <v>6.5599999999999454</v>
      </c>
      <c r="M1421" s="49">
        <f t="shared" si="3189"/>
        <v>3279.9999999999727</v>
      </c>
    </row>
    <row r="1422" spans="1:13" s="42" customFormat="1" x14ac:dyDescent="0.25">
      <c r="A1422" s="5">
        <v>43504</v>
      </c>
      <c r="B1422" s="37" t="s">
        <v>534</v>
      </c>
      <c r="C1422" s="37">
        <v>1100</v>
      </c>
      <c r="D1422" s="37" t="s">
        <v>20</v>
      </c>
      <c r="E1422" s="74">
        <v>660</v>
      </c>
      <c r="F1422" s="37">
        <v>664.25</v>
      </c>
      <c r="G1422" s="37">
        <v>0</v>
      </c>
      <c r="H1422" s="74">
        <v>0</v>
      </c>
      <c r="I1422" s="49">
        <f t="shared" ref="I1422" si="3190">(IF(D1422="SELL",E1422-F1422,IF(D1422="BUY",F1422-E1422)))*C1422</f>
        <v>-4675</v>
      </c>
      <c r="J1422" s="41">
        <v>0</v>
      </c>
      <c r="K1422" s="8">
        <v>0</v>
      </c>
      <c r="L1422" s="49">
        <f t="shared" ref="L1422" si="3191">(J1422+I1422+K1422)/C1422</f>
        <v>-4.25</v>
      </c>
      <c r="M1422" s="49">
        <f t="shared" ref="M1422" si="3192">L1422*C1422</f>
        <v>-4675</v>
      </c>
    </row>
    <row r="1423" spans="1:13" s="42" customFormat="1" x14ac:dyDescent="0.25">
      <c r="A1423" s="5">
        <v>43503</v>
      </c>
      <c r="B1423" s="37" t="s">
        <v>151</v>
      </c>
      <c r="C1423" s="37">
        <v>3200</v>
      </c>
      <c r="D1423" s="37" t="s">
        <v>17</v>
      </c>
      <c r="E1423" s="74">
        <v>132</v>
      </c>
      <c r="F1423" s="37">
        <v>133</v>
      </c>
      <c r="G1423" s="37">
        <v>0</v>
      </c>
      <c r="H1423" s="74">
        <v>0</v>
      </c>
      <c r="I1423" s="49">
        <f t="shared" ref="I1423:I1428" si="3193">(IF(D1423="SELL",E1423-F1423,IF(D1423="BUY",F1423-E1423)))*C1423</f>
        <v>3200</v>
      </c>
      <c r="J1423" s="41">
        <v>0</v>
      </c>
      <c r="K1423" s="8">
        <v>0</v>
      </c>
      <c r="L1423" s="49">
        <f t="shared" ref="L1423:L1428" si="3194">(J1423+I1423+K1423)/C1423</f>
        <v>1</v>
      </c>
      <c r="M1423" s="49">
        <f t="shared" ref="M1423:M1428" si="3195">L1423*C1423</f>
        <v>3200</v>
      </c>
    </row>
    <row r="1424" spans="1:13" s="42" customFormat="1" x14ac:dyDescent="0.25">
      <c r="A1424" s="5">
        <v>43503</v>
      </c>
      <c r="B1424" s="37" t="s">
        <v>91</v>
      </c>
      <c r="C1424" s="37">
        <v>1600</v>
      </c>
      <c r="D1424" s="37" t="s">
        <v>20</v>
      </c>
      <c r="E1424" s="74">
        <v>331</v>
      </c>
      <c r="F1424" s="37">
        <v>325</v>
      </c>
      <c r="G1424" s="37">
        <v>0</v>
      </c>
      <c r="H1424" s="74">
        <v>0</v>
      </c>
      <c r="I1424" s="49">
        <f t="shared" ref="I1424" si="3196">(IF(D1424="SELL",E1424-F1424,IF(D1424="BUY",F1424-E1424)))*C1424</f>
        <v>9600</v>
      </c>
      <c r="J1424" s="41">
        <v>0</v>
      </c>
      <c r="K1424" s="8">
        <v>0</v>
      </c>
      <c r="L1424" s="49">
        <f t="shared" ref="L1424" si="3197">(J1424+I1424+K1424)/C1424</f>
        <v>6</v>
      </c>
      <c r="M1424" s="49">
        <f t="shared" ref="M1424" si="3198">L1424*C1424</f>
        <v>9600</v>
      </c>
    </row>
    <row r="1425" spans="1:13" s="42" customFormat="1" x14ac:dyDescent="0.25">
      <c r="A1425" s="5">
        <v>43503</v>
      </c>
      <c r="B1425" s="37" t="s">
        <v>52</v>
      </c>
      <c r="C1425" s="37">
        <v>12000</v>
      </c>
      <c r="D1425" s="37" t="s">
        <v>20</v>
      </c>
      <c r="E1425" s="74">
        <v>32.299999999999997</v>
      </c>
      <c r="F1425" s="37">
        <v>31.8</v>
      </c>
      <c r="G1425" s="37">
        <v>0</v>
      </c>
      <c r="H1425" s="74">
        <v>0</v>
      </c>
      <c r="I1425" s="49">
        <f t="shared" ref="I1425" si="3199">(IF(D1425="SELL",E1425-F1425,IF(D1425="BUY",F1425-E1425)))*C1425</f>
        <v>5999.9999999999573</v>
      </c>
      <c r="J1425" s="41">
        <v>0</v>
      </c>
      <c r="K1425" s="8">
        <v>0</v>
      </c>
      <c r="L1425" s="49">
        <f t="shared" ref="L1425" si="3200">(J1425+I1425+K1425)/C1425</f>
        <v>0.49999999999999645</v>
      </c>
      <c r="M1425" s="49">
        <f t="shared" ref="M1425" si="3201">L1425*C1425</f>
        <v>5999.9999999999573</v>
      </c>
    </row>
    <row r="1426" spans="1:13" s="42" customFormat="1" x14ac:dyDescent="0.25">
      <c r="A1426" s="5">
        <v>43503</v>
      </c>
      <c r="B1426" s="37" t="s">
        <v>96</v>
      </c>
      <c r="C1426" s="37">
        <v>1250</v>
      </c>
      <c r="D1426" s="37" t="s">
        <v>20</v>
      </c>
      <c r="E1426" s="74">
        <v>401</v>
      </c>
      <c r="F1426" s="37">
        <v>404.7</v>
      </c>
      <c r="G1426" s="37">
        <v>0</v>
      </c>
      <c r="H1426" s="74">
        <v>0</v>
      </c>
      <c r="I1426" s="49">
        <f t="shared" si="3193"/>
        <v>-4624.9999999999854</v>
      </c>
      <c r="J1426" s="41">
        <v>0</v>
      </c>
      <c r="K1426" s="8">
        <v>0</v>
      </c>
      <c r="L1426" s="49">
        <f t="shared" si="3194"/>
        <v>-3.6999999999999882</v>
      </c>
      <c r="M1426" s="49">
        <f t="shared" si="3195"/>
        <v>-4624.9999999999854</v>
      </c>
    </row>
    <row r="1427" spans="1:13" s="42" customFormat="1" x14ac:dyDescent="0.25">
      <c r="A1427" s="5">
        <v>43503</v>
      </c>
      <c r="B1427" s="37" t="s">
        <v>118</v>
      </c>
      <c r="C1427" s="37">
        <v>1000</v>
      </c>
      <c r="D1427" s="37" t="s">
        <v>17</v>
      </c>
      <c r="E1427" s="74">
        <v>545</v>
      </c>
      <c r="F1427" s="37">
        <v>535</v>
      </c>
      <c r="G1427" s="37">
        <v>0</v>
      </c>
      <c r="H1427" s="74">
        <v>0</v>
      </c>
      <c r="I1427" s="49">
        <f t="shared" si="3193"/>
        <v>-10000</v>
      </c>
      <c r="J1427" s="41">
        <v>0</v>
      </c>
      <c r="K1427" s="8">
        <v>0</v>
      </c>
      <c r="L1427" s="49">
        <f t="shared" si="3194"/>
        <v>-10</v>
      </c>
      <c r="M1427" s="49">
        <f t="shared" si="3195"/>
        <v>-10000</v>
      </c>
    </row>
    <row r="1428" spans="1:13" s="42" customFormat="1" x14ac:dyDescent="0.25">
      <c r="A1428" s="5">
        <v>43503</v>
      </c>
      <c r="B1428" s="37" t="s">
        <v>535</v>
      </c>
      <c r="C1428" s="37">
        <v>1200</v>
      </c>
      <c r="D1428" s="37" t="s">
        <v>17</v>
      </c>
      <c r="E1428" s="74">
        <v>593</v>
      </c>
      <c r="F1428" s="37">
        <v>585</v>
      </c>
      <c r="G1428" s="37">
        <v>0</v>
      </c>
      <c r="H1428" s="74">
        <v>0</v>
      </c>
      <c r="I1428" s="49">
        <f t="shared" si="3193"/>
        <v>-9600</v>
      </c>
      <c r="J1428" s="41">
        <v>0</v>
      </c>
      <c r="K1428" s="8">
        <v>0</v>
      </c>
      <c r="L1428" s="49">
        <f t="shared" si="3194"/>
        <v>-8</v>
      </c>
      <c r="M1428" s="49">
        <f t="shared" si="3195"/>
        <v>-9600</v>
      </c>
    </row>
    <row r="1429" spans="1:13" s="42" customFormat="1" x14ac:dyDescent="0.25">
      <c r="A1429" s="5">
        <v>43502</v>
      </c>
      <c r="B1429" s="37" t="s">
        <v>207</v>
      </c>
      <c r="C1429" s="37">
        <v>1100</v>
      </c>
      <c r="D1429" s="37" t="s">
        <v>20</v>
      </c>
      <c r="E1429" s="74">
        <v>416</v>
      </c>
      <c r="F1429" s="37">
        <v>413</v>
      </c>
      <c r="G1429" s="37">
        <v>410</v>
      </c>
      <c r="H1429" s="74">
        <v>406</v>
      </c>
      <c r="I1429" s="49">
        <f>(IF(D1429="SELL",E1429-F1429,IF(D1429="BUY",F1429-E1429)))*C1429</f>
        <v>3300</v>
      </c>
      <c r="J1429" s="41">
        <f>C1429*3</f>
        <v>3300</v>
      </c>
      <c r="K1429" s="8">
        <f>C1429*4</f>
        <v>4400</v>
      </c>
      <c r="L1429" s="49">
        <f>(J1429+I1429+K1429)/C1429</f>
        <v>10</v>
      </c>
      <c r="M1429" s="49">
        <f>L1429*C1429</f>
        <v>11000</v>
      </c>
    </row>
    <row r="1430" spans="1:13" s="42" customFormat="1" x14ac:dyDescent="0.25">
      <c r="A1430" s="5">
        <v>43502</v>
      </c>
      <c r="B1430" s="37" t="s">
        <v>94</v>
      </c>
      <c r="C1430" s="37">
        <v>900</v>
      </c>
      <c r="D1430" s="37" t="s">
        <v>20</v>
      </c>
      <c r="E1430" s="74">
        <v>647</v>
      </c>
      <c r="F1430" s="37">
        <v>644</v>
      </c>
      <c r="G1430" s="37">
        <v>641</v>
      </c>
      <c r="H1430" s="74">
        <v>638</v>
      </c>
      <c r="I1430" s="49">
        <f t="shared" ref="I1430:I1432" si="3202">(IF(D1430="SELL",E1430-F1430,IF(D1430="BUY",F1430-E1430)))*C1430</f>
        <v>2700</v>
      </c>
      <c r="J1430" s="41">
        <f>C1430*3</f>
        <v>2700</v>
      </c>
      <c r="K1430" s="8">
        <f>C1430*3</f>
        <v>2700</v>
      </c>
      <c r="L1430" s="49">
        <f t="shared" ref="L1430:L1432" si="3203">(J1430+I1430+K1430)/C1430</f>
        <v>9</v>
      </c>
      <c r="M1430" s="49">
        <f t="shared" ref="M1430:M1432" si="3204">L1430*C1430</f>
        <v>8100</v>
      </c>
    </row>
    <row r="1431" spans="1:13" s="42" customFormat="1" x14ac:dyDescent="0.25">
      <c r="A1431" s="5">
        <v>43502</v>
      </c>
      <c r="B1431" s="37" t="s">
        <v>341</v>
      </c>
      <c r="C1431" s="37">
        <v>2750</v>
      </c>
      <c r="D1431" s="37" t="s">
        <v>17</v>
      </c>
      <c r="E1431" s="74">
        <v>359</v>
      </c>
      <c r="F1431" s="37">
        <v>358.3</v>
      </c>
      <c r="G1431" s="37">
        <v>0</v>
      </c>
      <c r="H1431" s="74">
        <v>0</v>
      </c>
      <c r="I1431" s="49">
        <f t="shared" si="3202"/>
        <v>-1924.9999999999686</v>
      </c>
      <c r="J1431" s="41">
        <v>0</v>
      </c>
      <c r="K1431" s="8">
        <v>0</v>
      </c>
      <c r="L1431" s="49">
        <f t="shared" si="3203"/>
        <v>-0.69999999999998863</v>
      </c>
      <c r="M1431" s="49">
        <f t="shared" si="3204"/>
        <v>-1924.9999999999686</v>
      </c>
    </row>
    <row r="1432" spans="1:13" s="42" customFormat="1" x14ac:dyDescent="0.25">
      <c r="A1432" s="5">
        <v>43502</v>
      </c>
      <c r="B1432" s="37" t="s">
        <v>151</v>
      </c>
      <c r="C1432" s="37">
        <v>3200</v>
      </c>
      <c r="D1432" s="37" t="s">
        <v>20</v>
      </c>
      <c r="E1432" s="74">
        <v>119</v>
      </c>
      <c r="F1432" s="37">
        <v>118</v>
      </c>
      <c r="G1432" s="37">
        <v>0</v>
      </c>
      <c r="H1432" s="74">
        <v>0</v>
      </c>
      <c r="I1432" s="49">
        <f t="shared" si="3202"/>
        <v>3200</v>
      </c>
      <c r="J1432" s="41">
        <v>0</v>
      </c>
      <c r="K1432" s="8">
        <v>0</v>
      </c>
      <c r="L1432" s="49">
        <f t="shared" si="3203"/>
        <v>1</v>
      </c>
      <c r="M1432" s="49">
        <f t="shared" si="3204"/>
        <v>3200</v>
      </c>
    </row>
    <row r="1433" spans="1:13" s="42" customFormat="1" x14ac:dyDescent="0.25">
      <c r="A1433" s="5">
        <v>43502</v>
      </c>
      <c r="B1433" s="37" t="s">
        <v>538</v>
      </c>
      <c r="C1433" s="37">
        <v>13000</v>
      </c>
      <c r="D1433" s="37" t="s">
        <v>20</v>
      </c>
      <c r="E1433" s="74">
        <v>40</v>
      </c>
      <c r="F1433" s="37">
        <v>40.9</v>
      </c>
      <c r="G1433" s="37">
        <v>0</v>
      </c>
      <c r="H1433" s="74">
        <v>0</v>
      </c>
      <c r="I1433" s="49">
        <f t="shared" ref="I1433" si="3205">(IF(D1433="SELL",E1433-F1433,IF(D1433="BUY",F1433-E1433)))*C1433</f>
        <v>-11699.999999999982</v>
      </c>
      <c r="J1433" s="41">
        <v>0</v>
      </c>
      <c r="K1433" s="8">
        <v>0</v>
      </c>
      <c r="L1433" s="49">
        <f t="shared" ref="L1433" si="3206">(J1433+I1433+K1433)/C1433</f>
        <v>-0.89999999999999858</v>
      </c>
      <c r="M1433" s="49">
        <f t="shared" ref="M1433" si="3207">L1433*C1433</f>
        <v>-11699.999999999982</v>
      </c>
    </row>
    <row r="1434" spans="1:13" s="42" customFormat="1" x14ac:dyDescent="0.25">
      <c r="A1434" s="5">
        <v>43501</v>
      </c>
      <c r="B1434" s="37" t="s">
        <v>151</v>
      </c>
      <c r="C1434" s="37">
        <v>3200</v>
      </c>
      <c r="D1434" s="37" t="s">
        <v>20</v>
      </c>
      <c r="E1434" s="74">
        <v>136</v>
      </c>
      <c r="F1434" s="37">
        <v>135</v>
      </c>
      <c r="G1434" s="37">
        <v>134</v>
      </c>
      <c r="H1434" s="74">
        <v>133</v>
      </c>
      <c r="I1434" s="49">
        <f t="shared" ref="I1434:I1437" si="3208">(IF(D1434="SELL",E1434-F1434,IF(D1434="BUY",F1434-E1434)))*C1434</f>
        <v>3200</v>
      </c>
      <c r="J1434" s="41">
        <f>C1434*1</f>
        <v>3200</v>
      </c>
      <c r="K1434" s="8">
        <f>C1434*1</f>
        <v>3200</v>
      </c>
      <c r="L1434" s="49">
        <f t="shared" ref="L1434:L1437" si="3209">(J1434+I1434+K1434)/C1434</f>
        <v>3</v>
      </c>
      <c r="M1434" s="49">
        <f t="shared" ref="M1434:M1437" si="3210">L1434*C1434</f>
        <v>9600</v>
      </c>
    </row>
    <row r="1435" spans="1:13" s="42" customFormat="1" x14ac:dyDescent="0.25">
      <c r="A1435" s="5">
        <v>43501</v>
      </c>
      <c r="B1435" s="37" t="s">
        <v>90</v>
      </c>
      <c r="C1435" s="37">
        <v>500</v>
      </c>
      <c r="D1435" s="37" t="s">
        <v>17</v>
      </c>
      <c r="E1435" s="74">
        <v>764</v>
      </c>
      <c r="F1435" s="37">
        <v>770</v>
      </c>
      <c r="G1435" s="37">
        <v>0</v>
      </c>
      <c r="H1435" s="74">
        <v>0</v>
      </c>
      <c r="I1435" s="49">
        <f t="shared" si="3208"/>
        <v>3000</v>
      </c>
      <c r="J1435" s="41">
        <v>0</v>
      </c>
      <c r="K1435" s="8">
        <v>0</v>
      </c>
      <c r="L1435" s="49">
        <f t="shared" si="3209"/>
        <v>6</v>
      </c>
      <c r="M1435" s="49">
        <f t="shared" si="3210"/>
        <v>3000</v>
      </c>
    </row>
    <row r="1436" spans="1:13" s="42" customFormat="1" x14ac:dyDescent="0.25">
      <c r="A1436" s="5">
        <v>43501</v>
      </c>
      <c r="B1436" s="37" t="s">
        <v>114</v>
      </c>
      <c r="C1436" s="37">
        <v>3400</v>
      </c>
      <c r="D1436" s="37" t="s">
        <v>20</v>
      </c>
      <c r="E1436" s="74">
        <v>155.5</v>
      </c>
      <c r="F1436" s="37">
        <v>154.5</v>
      </c>
      <c r="G1436" s="37">
        <v>153</v>
      </c>
      <c r="H1436" s="74">
        <v>0</v>
      </c>
      <c r="I1436" s="49">
        <f t="shared" si="3208"/>
        <v>3400</v>
      </c>
      <c r="J1436" s="41">
        <f>C1436*1.5</f>
        <v>5100</v>
      </c>
      <c r="K1436" s="8">
        <v>0</v>
      </c>
      <c r="L1436" s="49">
        <f t="shared" si="3209"/>
        <v>2.5</v>
      </c>
      <c r="M1436" s="49">
        <f t="shared" si="3210"/>
        <v>8500</v>
      </c>
    </row>
    <row r="1437" spans="1:13" s="42" customFormat="1" x14ac:dyDescent="0.25">
      <c r="A1437" s="5">
        <v>43501</v>
      </c>
      <c r="B1437" s="37" t="s">
        <v>146</v>
      </c>
      <c r="C1437" s="37">
        <v>1700</v>
      </c>
      <c r="D1437" s="37" t="s">
        <v>20</v>
      </c>
      <c r="E1437" s="74">
        <v>295</v>
      </c>
      <c r="F1437" s="37">
        <v>305</v>
      </c>
      <c r="G1437" s="37">
        <v>0</v>
      </c>
      <c r="H1437" s="74">
        <v>0</v>
      </c>
      <c r="I1437" s="49">
        <f t="shared" si="3208"/>
        <v>-17000</v>
      </c>
      <c r="J1437" s="41">
        <v>0</v>
      </c>
      <c r="K1437" s="8">
        <v>0</v>
      </c>
      <c r="L1437" s="49">
        <f t="shared" si="3209"/>
        <v>-10</v>
      </c>
      <c r="M1437" s="49">
        <f t="shared" si="3210"/>
        <v>-17000</v>
      </c>
    </row>
    <row r="1438" spans="1:13" s="42" customFormat="1" x14ac:dyDescent="0.25">
      <c r="A1438" s="5">
        <v>43500</v>
      </c>
      <c r="B1438" s="37" t="s">
        <v>16</v>
      </c>
      <c r="C1438" s="37">
        <v>500</v>
      </c>
      <c r="D1438" s="37" t="s">
        <v>17</v>
      </c>
      <c r="E1438" s="74">
        <v>1260</v>
      </c>
      <c r="F1438" s="37">
        <v>1265</v>
      </c>
      <c r="G1438" s="37">
        <v>1270</v>
      </c>
      <c r="H1438" s="74">
        <v>1280</v>
      </c>
      <c r="I1438" s="49">
        <f t="shared" ref="I1438:I1440" si="3211">(IF(D1438="SELL",E1438-F1438,IF(D1438="BUY",F1438-E1438)))*C1438</f>
        <v>2500</v>
      </c>
      <c r="J1438" s="41">
        <f>C1438*5</f>
        <v>2500</v>
      </c>
      <c r="K1438" s="8">
        <f>C1438*10</f>
        <v>5000</v>
      </c>
      <c r="L1438" s="49">
        <f t="shared" ref="L1438:L1440" si="3212">(J1438+I1438+K1438)/C1438</f>
        <v>20</v>
      </c>
      <c r="M1438" s="49">
        <f t="shared" ref="M1438:M1440" si="3213">L1438*C1438</f>
        <v>10000</v>
      </c>
    </row>
    <row r="1439" spans="1:13" s="42" customFormat="1" x14ac:dyDescent="0.25">
      <c r="A1439" s="5">
        <v>43500</v>
      </c>
      <c r="B1439" s="37" t="s">
        <v>148</v>
      </c>
      <c r="C1439" s="37">
        <v>1250</v>
      </c>
      <c r="D1439" s="37" t="s">
        <v>17</v>
      </c>
      <c r="E1439" s="74">
        <v>456</v>
      </c>
      <c r="F1439" s="37">
        <v>458</v>
      </c>
      <c r="G1439" s="37">
        <v>0</v>
      </c>
      <c r="H1439" s="74">
        <v>0</v>
      </c>
      <c r="I1439" s="49">
        <f t="shared" si="3211"/>
        <v>2500</v>
      </c>
      <c r="J1439" s="41">
        <v>0</v>
      </c>
      <c r="K1439" s="8">
        <v>0</v>
      </c>
      <c r="L1439" s="49">
        <f t="shared" si="3212"/>
        <v>2</v>
      </c>
      <c r="M1439" s="49">
        <f t="shared" si="3213"/>
        <v>2500</v>
      </c>
    </row>
    <row r="1440" spans="1:13" s="42" customFormat="1" x14ac:dyDescent="0.25">
      <c r="A1440" s="5">
        <v>43500</v>
      </c>
      <c r="B1440" s="37" t="s">
        <v>122</v>
      </c>
      <c r="C1440" s="37">
        <v>1200</v>
      </c>
      <c r="D1440" s="37" t="s">
        <v>20</v>
      </c>
      <c r="E1440" s="74">
        <v>752.5</v>
      </c>
      <c r="F1440" s="37">
        <v>760</v>
      </c>
      <c r="G1440" s="37">
        <v>0</v>
      </c>
      <c r="H1440" s="74">
        <v>0</v>
      </c>
      <c r="I1440" s="49">
        <f t="shared" si="3211"/>
        <v>-9000</v>
      </c>
      <c r="J1440" s="41">
        <v>0</v>
      </c>
      <c r="K1440" s="8">
        <v>0</v>
      </c>
      <c r="L1440" s="49">
        <f t="shared" si="3212"/>
        <v>-7.5</v>
      </c>
      <c r="M1440" s="49">
        <f t="shared" si="3213"/>
        <v>-9000</v>
      </c>
    </row>
    <row r="1441" spans="1:13" s="42" customFormat="1" x14ac:dyDescent="0.25">
      <c r="A1441" s="5">
        <v>43497</v>
      </c>
      <c r="B1441" s="37" t="s">
        <v>125</v>
      </c>
      <c r="C1441" s="37">
        <v>3200</v>
      </c>
      <c r="D1441" s="37" t="s">
        <v>20</v>
      </c>
      <c r="E1441" s="74">
        <v>246</v>
      </c>
      <c r="F1441" s="37">
        <v>245</v>
      </c>
      <c r="G1441" s="37">
        <v>0</v>
      </c>
      <c r="H1441" s="74">
        <v>0</v>
      </c>
      <c r="I1441" s="49">
        <f t="shared" ref="I1441:I1444" si="3214">(IF(D1441="SELL",E1441-F1441,IF(D1441="BUY",F1441-E1441)))*C1441</f>
        <v>3200</v>
      </c>
      <c r="J1441" s="41">
        <v>0</v>
      </c>
      <c r="K1441" s="8">
        <v>0</v>
      </c>
      <c r="L1441" s="49">
        <f t="shared" ref="L1441:L1444" si="3215">(J1441+I1441+K1441)/C1441</f>
        <v>1</v>
      </c>
      <c r="M1441" s="49">
        <f t="shared" ref="M1441:M1444" si="3216">L1441*C1441</f>
        <v>3200</v>
      </c>
    </row>
    <row r="1442" spans="1:13" s="42" customFormat="1" x14ac:dyDescent="0.25">
      <c r="A1442" s="5">
        <v>43497</v>
      </c>
      <c r="B1442" s="37" t="s">
        <v>163</v>
      </c>
      <c r="C1442" s="37">
        <v>8000</v>
      </c>
      <c r="D1442" s="37" t="s">
        <v>20</v>
      </c>
      <c r="E1442" s="74">
        <v>81</v>
      </c>
      <c r="F1442" s="37">
        <v>80.5</v>
      </c>
      <c r="G1442" s="37">
        <v>80</v>
      </c>
      <c r="H1442" s="74">
        <v>79</v>
      </c>
      <c r="I1442" s="49">
        <f t="shared" si="3214"/>
        <v>4000</v>
      </c>
      <c r="J1442" s="41">
        <f>C1442*0.5</f>
        <v>4000</v>
      </c>
      <c r="K1442" s="8">
        <f>C1442*1</f>
        <v>8000</v>
      </c>
      <c r="L1442" s="49">
        <f t="shared" si="3215"/>
        <v>2</v>
      </c>
      <c r="M1442" s="49">
        <f t="shared" si="3216"/>
        <v>16000</v>
      </c>
    </row>
    <row r="1443" spans="1:13" s="42" customFormat="1" x14ac:dyDescent="0.25">
      <c r="A1443" s="5">
        <v>43497</v>
      </c>
      <c r="B1443" s="37" t="s">
        <v>537</v>
      </c>
      <c r="C1443" s="37">
        <v>4700</v>
      </c>
      <c r="D1443" s="37" t="s">
        <v>17</v>
      </c>
      <c r="E1443" s="74">
        <v>99.5</v>
      </c>
      <c r="F1443" s="37">
        <v>95</v>
      </c>
      <c r="G1443" s="37">
        <v>0</v>
      </c>
      <c r="H1443" s="74">
        <v>0</v>
      </c>
      <c r="I1443" s="49">
        <f t="shared" si="3214"/>
        <v>-21150</v>
      </c>
      <c r="J1443" s="41">
        <v>0</v>
      </c>
      <c r="K1443" s="8">
        <v>0</v>
      </c>
      <c r="L1443" s="49">
        <f t="shared" si="3215"/>
        <v>-4.5</v>
      </c>
      <c r="M1443" s="49">
        <f t="shared" si="3216"/>
        <v>-21150</v>
      </c>
    </row>
    <row r="1444" spans="1:13" s="42" customFormat="1" x14ac:dyDescent="0.25">
      <c r="A1444" s="5">
        <v>43497</v>
      </c>
      <c r="B1444" s="37" t="s">
        <v>410</v>
      </c>
      <c r="C1444" s="37">
        <v>1250</v>
      </c>
      <c r="D1444" s="37" t="s">
        <v>17</v>
      </c>
      <c r="E1444" s="74">
        <v>421</v>
      </c>
      <c r="F1444" s="37">
        <v>425</v>
      </c>
      <c r="G1444" s="37">
        <v>0</v>
      </c>
      <c r="H1444" s="74">
        <v>0</v>
      </c>
      <c r="I1444" s="49">
        <f t="shared" si="3214"/>
        <v>5000</v>
      </c>
      <c r="J1444" s="41">
        <v>0</v>
      </c>
      <c r="K1444" s="8">
        <v>0</v>
      </c>
      <c r="L1444" s="49">
        <f t="shared" si="3215"/>
        <v>4</v>
      </c>
      <c r="M1444" s="49">
        <f t="shared" si="3216"/>
        <v>5000</v>
      </c>
    </row>
    <row r="1445" spans="1:13" s="42" customFormat="1" x14ac:dyDescent="0.25">
      <c r="A1445" s="5">
        <v>43496</v>
      </c>
      <c r="B1445" s="37" t="s">
        <v>97</v>
      </c>
      <c r="C1445" s="37">
        <v>700</v>
      </c>
      <c r="D1445" s="37" t="s">
        <v>20</v>
      </c>
      <c r="E1445" s="74">
        <v>815</v>
      </c>
      <c r="F1445" s="37">
        <v>810</v>
      </c>
      <c r="G1445" s="37">
        <v>805</v>
      </c>
      <c r="H1445" s="74">
        <v>800</v>
      </c>
      <c r="I1445" s="49">
        <f t="shared" ref="I1445:I1447" si="3217">(IF(D1445="SELL",E1445-F1445,IF(D1445="BUY",F1445-E1445)))*C1445</f>
        <v>3500</v>
      </c>
      <c r="J1445" s="41">
        <f>C1445*5</f>
        <v>3500</v>
      </c>
      <c r="K1445" s="8">
        <f>C1445*5</f>
        <v>3500</v>
      </c>
      <c r="L1445" s="49">
        <f t="shared" ref="L1445:L1447" si="3218">(J1445+I1445+K1445)/C1445</f>
        <v>15</v>
      </c>
      <c r="M1445" s="49">
        <f t="shared" ref="M1445:M1447" si="3219">L1445*C1445</f>
        <v>10500</v>
      </c>
    </row>
    <row r="1446" spans="1:13" s="42" customFormat="1" x14ac:dyDescent="0.25">
      <c r="A1446" s="5">
        <v>43496</v>
      </c>
      <c r="B1446" s="37" t="s">
        <v>81</v>
      </c>
      <c r="C1446" s="37">
        <v>500</v>
      </c>
      <c r="D1446" s="37" t="s">
        <v>20</v>
      </c>
      <c r="E1446" s="74">
        <v>655</v>
      </c>
      <c r="F1446" s="37">
        <v>665</v>
      </c>
      <c r="G1446" s="37">
        <v>0</v>
      </c>
      <c r="H1446" s="74">
        <v>0</v>
      </c>
      <c r="I1446" s="49">
        <f t="shared" si="3217"/>
        <v>-5000</v>
      </c>
      <c r="J1446" s="41">
        <v>0</v>
      </c>
      <c r="K1446" s="8">
        <v>0</v>
      </c>
      <c r="L1446" s="49">
        <f t="shared" si="3218"/>
        <v>-10</v>
      </c>
      <c r="M1446" s="49">
        <f t="shared" si="3219"/>
        <v>-5000</v>
      </c>
    </row>
    <row r="1447" spans="1:13" s="42" customFormat="1" x14ac:dyDescent="0.25">
      <c r="A1447" s="5">
        <v>43496</v>
      </c>
      <c r="B1447" s="37" t="s">
        <v>144</v>
      </c>
      <c r="C1447" s="37">
        <v>550</v>
      </c>
      <c r="D1447" s="37" t="s">
        <v>20</v>
      </c>
      <c r="E1447" s="74">
        <v>1093</v>
      </c>
      <c r="F1447" s="37">
        <v>1105</v>
      </c>
      <c r="G1447" s="37">
        <v>0</v>
      </c>
      <c r="H1447" s="74">
        <v>0</v>
      </c>
      <c r="I1447" s="49">
        <f t="shared" si="3217"/>
        <v>-6600</v>
      </c>
      <c r="J1447" s="41">
        <v>0</v>
      </c>
      <c r="K1447" s="8">
        <v>0</v>
      </c>
      <c r="L1447" s="49">
        <f t="shared" si="3218"/>
        <v>-12</v>
      </c>
      <c r="M1447" s="49">
        <f t="shared" si="3219"/>
        <v>-6600</v>
      </c>
    </row>
    <row r="1448" spans="1:13" s="42" customFormat="1" x14ac:dyDescent="0.25">
      <c r="A1448" s="5">
        <v>43495</v>
      </c>
      <c r="B1448" s="37" t="s">
        <v>116</v>
      </c>
      <c r="C1448" s="37">
        <v>1200</v>
      </c>
      <c r="D1448" s="37" t="s">
        <v>17</v>
      </c>
      <c r="E1448" s="74">
        <v>694</v>
      </c>
      <c r="F1448" s="37">
        <v>696</v>
      </c>
      <c r="G1448" s="37">
        <v>698</v>
      </c>
      <c r="H1448" s="74">
        <v>700</v>
      </c>
      <c r="I1448" s="49">
        <f t="shared" ref="I1448:I1450" si="3220">(IF(D1448="SELL",E1448-F1448,IF(D1448="BUY",F1448-E1448)))*C1448</f>
        <v>2400</v>
      </c>
      <c r="J1448" s="41">
        <f>C1448*2</f>
        <v>2400</v>
      </c>
      <c r="K1448" s="8">
        <f>C1448*2</f>
        <v>2400</v>
      </c>
      <c r="L1448" s="49">
        <f t="shared" ref="L1448:L1450" si="3221">(J1448+I1448+K1448)/C1448</f>
        <v>6</v>
      </c>
      <c r="M1448" s="49">
        <f t="shared" ref="M1448:M1450" si="3222">L1448*C1448</f>
        <v>7200</v>
      </c>
    </row>
    <row r="1449" spans="1:13" s="42" customFormat="1" x14ac:dyDescent="0.25">
      <c r="A1449" s="5">
        <v>43495</v>
      </c>
      <c r="B1449" s="37" t="s">
        <v>207</v>
      </c>
      <c r="C1449" s="37">
        <v>1100</v>
      </c>
      <c r="D1449" s="37" t="s">
        <v>17</v>
      </c>
      <c r="E1449" s="74">
        <v>506</v>
      </c>
      <c r="F1449" s="37">
        <v>508</v>
      </c>
      <c r="G1449" s="37">
        <v>510</v>
      </c>
      <c r="H1449" s="74">
        <v>0</v>
      </c>
      <c r="I1449" s="49">
        <f t="shared" si="3220"/>
        <v>2200</v>
      </c>
      <c r="J1449" s="41">
        <f>C1449*2</f>
        <v>2200</v>
      </c>
      <c r="K1449" s="8">
        <v>0</v>
      </c>
      <c r="L1449" s="49">
        <f t="shared" si="3221"/>
        <v>4</v>
      </c>
      <c r="M1449" s="49">
        <f t="shared" si="3222"/>
        <v>4400</v>
      </c>
    </row>
    <row r="1450" spans="1:13" s="42" customFormat="1" x14ac:dyDescent="0.25">
      <c r="A1450" s="5">
        <v>43495</v>
      </c>
      <c r="B1450" s="37" t="s">
        <v>304</v>
      </c>
      <c r="C1450" s="37">
        <v>1250</v>
      </c>
      <c r="D1450" s="37" t="s">
        <v>20</v>
      </c>
      <c r="E1450" s="74">
        <v>556</v>
      </c>
      <c r="F1450" s="37">
        <v>554</v>
      </c>
      <c r="G1450" s="37">
        <v>552</v>
      </c>
      <c r="H1450" s="74">
        <v>550</v>
      </c>
      <c r="I1450" s="49">
        <f t="shared" si="3220"/>
        <v>2500</v>
      </c>
      <c r="J1450" s="41">
        <f>C1450*2</f>
        <v>2500</v>
      </c>
      <c r="K1450" s="8">
        <f>C1450*2</f>
        <v>2500</v>
      </c>
      <c r="L1450" s="49">
        <f t="shared" si="3221"/>
        <v>6</v>
      </c>
      <c r="M1450" s="49">
        <f t="shared" si="3222"/>
        <v>7500</v>
      </c>
    </row>
    <row r="1451" spans="1:13" s="42" customFormat="1" x14ac:dyDescent="0.25">
      <c r="A1451" s="5">
        <v>43495</v>
      </c>
      <c r="B1451" s="37" t="s">
        <v>179</v>
      </c>
      <c r="C1451" s="37">
        <v>2000</v>
      </c>
      <c r="D1451" s="37" t="s">
        <v>20</v>
      </c>
      <c r="E1451" s="74">
        <v>294</v>
      </c>
      <c r="F1451" s="37">
        <v>298</v>
      </c>
      <c r="G1451" s="37">
        <v>0</v>
      </c>
      <c r="H1451" s="74">
        <v>0</v>
      </c>
      <c r="I1451" s="49">
        <f>(IF(D1451="SELL",E1451-F1451,IF(D1451="BUY",F1451-E1451)))*C1451</f>
        <v>-8000</v>
      </c>
      <c r="J1451" s="41">
        <v>0</v>
      </c>
      <c r="K1451" s="8">
        <v>0</v>
      </c>
      <c r="L1451" s="49">
        <f>(J1451+I1451+K1451)/C1451</f>
        <v>-4</v>
      </c>
      <c r="M1451" s="49">
        <f>L1451*C1451</f>
        <v>-8000</v>
      </c>
    </row>
    <row r="1452" spans="1:13" s="42" customFormat="1" x14ac:dyDescent="0.25">
      <c r="A1452" s="5">
        <v>43494</v>
      </c>
      <c r="B1452" s="37" t="s">
        <v>536</v>
      </c>
      <c r="C1452" s="37">
        <v>6000</v>
      </c>
      <c r="D1452" s="37" t="s">
        <v>17</v>
      </c>
      <c r="E1452" s="74">
        <v>90</v>
      </c>
      <c r="F1452" s="37">
        <v>90.5</v>
      </c>
      <c r="G1452" s="37">
        <v>91</v>
      </c>
      <c r="H1452" s="74">
        <v>92</v>
      </c>
      <c r="I1452" s="49">
        <f t="shared" ref="I1452" si="3223">(IF(D1452="SELL",E1452-F1452,IF(D1452="BUY",F1452-E1452)))*C1452</f>
        <v>3000</v>
      </c>
      <c r="J1452" s="41">
        <f>C1452*0.5</f>
        <v>3000</v>
      </c>
      <c r="K1452" s="8">
        <f>C1452*1</f>
        <v>6000</v>
      </c>
      <c r="L1452" s="49">
        <f t="shared" ref="L1452" si="3224">(J1452+I1452+K1452)/C1452</f>
        <v>2</v>
      </c>
      <c r="M1452" s="49">
        <f t="shared" ref="M1452" si="3225">L1452*C1452</f>
        <v>12000</v>
      </c>
    </row>
    <row r="1453" spans="1:13" s="42" customFormat="1" x14ac:dyDescent="0.25">
      <c r="A1453" s="5">
        <v>43494</v>
      </c>
      <c r="B1453" s="37" t="s">
        <v>535</v>
      </c>
      <c r="C1453" s="37">
        <v>1200</v>
      </c>
      <c r="D1453" s="37" t="s">
        <v>20</v>
      </c>
      <c r="E1453" s="74">
        <v>546</v>
      </c>
      <c r="F1453" s="37">
        <v>543</v>
      </c>
      <c r="G1453" s="37">
        <v>0</v>
      </c>
      <c r="H1453" s="74">
        <v>0</v>
      </c>
      <c r="I1453" s="49">
        <f t="shared" ref="I1453" si="3226">(IF(D1453="SELL",E1453-F1453,IF(D1453="BUY",F1453-E1453)))*C1453</f>
        <v>3600</v>
      </c>
      <c r="J1453" s="41">
        <v>0</v>
      </c>
      <c r="K1453" s="8">
        <v>0</v>
      </c>
      <c r="L1453" s="49">
        <f t="shared" ref="L1453" si="3227">(J1453+I1453+K1453)/C1453</f>
        <v>3</v>
      </c>
      <c r="M1453" s="49">
        <f t="shared" ref="M1453" si="3228">L1453*C1453</f>
        <v>3600</v>
      </c>
    </row>
    <row r="1454" spans="1:13" s="42" customFormat="1" x14ac:dyDescent="0.25">
      <c r="A1454" s="5">
        <v>43494</v>
      </c>
      <c r="B1454" s="37" t="s">
        <v>190</v>
      </c>
      <c r="C1454" s="37">
        <v>700</v>
      </c>
      <c r="D1454" s="37" t="s">
        <v>20</v>
      </c>
      <c r="E1454" s="74">
        <v>1250</v>
      </c>
      <c r="F1454" s="37">
        <v>1265</v>
      </c>
      <c r="G1454" s="37">
        <v>0</v>
      </c>
      <c r="H1454" s="74">
        <v>0</v>
      </c>
      <c r="I1454" s="49">
        <f t="shared" ref="I1454" si="3229">(IF(D1454="SELL",E1454-F1454,IF(D1454="BUY",F1454-E1454)))*C1454</f>
        <v>-10500</v>
      </c>
      <c r="J1454" s="41">
        <v>0</v>
      </c>
      <c r="K1454" s="8">
        <v>0</v>
      </c>
      <c r="L1454" s="49">
        <f t="shared" ref="L1454" si="3230">(J1454+I1454+K1454)/C1454</f>
        <v>-15</v>
      </c>
      <c r="M1454" s="49">
        <f t="shared" ref="M1454" si="3231">L1454*C1454</f>
        <v>-10500</v>
      </c>
    </row>
    <row r="1455" spans="1:13" s="42" customFormat="1" x14ac:dyDescent="0.25">
      <c r="A1455" s="5">
        <v>43493</v>
      </c>
      <c r="B1455" s="37" t="s">
        <v>16</v>
      </c>
      <c r="C1455" s="37">
        <v>500</v>
      </c>
      <c r="D1455" s="37" t="s">
        <v>20</v>
      </c>
      <c r="E1455" s="74">
        <v>1250</v>
      </c>
      <c r="F1455" s="37">
        <v>1245</v>
      </c>
      <c r="G1455" s="37">
        <v>1240</v>
      </c>
      <c r="H1455" s="74">
        <v>1230</v>
      </c>
      <c r="I1455" s="49">
        <f t="shared" ref="I1455:I1457" si="3232">(IF(D1455="SELL",E1455-F1455,IF(D1455="BUY",F1455-E1455)))*C1455</f>
        <v>2500</v>
      </c>
      <c r="J1455" s="41">
        <f t="shared" ref="J1455" si="3233">C1455*5</f>
        <v>2500</v>
      </c>
      <c r="K1455" s="8">
        <f>C1455*10</f>
        <v>5000</v>
      </c>
      <c r="L1455" s="49">
        <f t="shared" ref="L1455:L1457" si="3234">(J1455+I1455+K1455)/C1455</f>
        <v>20</v>
      </c>
      <c r="M1455" s="49">
        <f t="shared" ref="M1455:M1457" si="3235">L1455*C1455</f>
        <v>10000</v>
      </c>
    </row>
    <row r="1456" spans="1:13" s="42" customFormat="1" x14ac:dyDescent="0.25">
      <c r="A1456" s="5">
        <v>43493</v>
      </c>
      <c r="B1456" s="37" t="s">
        <v>207</v>
      </c>
      <c r="C1456" s="37">
        <v>1100</v>
      </c>
      <c r="D1456" s="37" t="s">
        <v>20</v>
      </c>
      <c r="E1456" s="74">
        <v>596</v>
      </c>
      <c r="F1456" s="37">
        <v>594</v>
      </c>
      <c r="G1456" s="37">
        <v>0</v>
      </c>
      <c r="H1456" s="74">
        <v>0</v>
      </c>
      <c r="I1456" s="49">
        <f t="shared" si="3232"/>
        <v>2200</v>
      </c>
      <c r="J1456" s="41">
        <v>0</v>
      </c>
      <c r="K1456" s="8">
        <v>0</v>
      </c>
      <c r="L1456" s="49">
        <f t="shared" si="3234"/>
        <v>2</v>
      </c>
      <c r="M1456" s="49">
        <f t="shared" si="3235"/>
        <v>2200</v>
      </c>
    </row>
    <row r="1457" spans="1:13" s="42" customFormat="1" x14ac:dyDescent="0.25">
      <c r="A1457" s="5">
        <v>43493</v>
      </c>
      <c r="B1457" s="37" t="s">
        <v>298</v>
      </c>
      <c r="C1457" s="37">
        <v>2000</v>
      </c>
      <c r="D1457" s="37" t="s">
        <v>20</v>
      </c>
      <c r="E1457" s="74">
        <v>217.8</v>
      </c>
      <c r="F1457" s="37">
        <v>216</v>
      </c>
      <c r="G1457" s="37">
        <v>215</v>
      </c>
      <c r="H1457" s="74">
        <v>213</v>
      </c>
      <c r="I1457" s="49">
        <f t="shared" si="3232"/>
        <v>3600.0000000000227</v>
      </c>
      <c r="J1457" s="41">
        <f>C1457*1</f>
        <v>2000</v>
      </c>
      <c r="K1457" s="8">
        <f>C1457*2</f>
        <v>4000</v>
      </c>
      <c r="L1457" s="49">
        <f t="shared" si="3234"/>
        <v>4.8000000000000105</v>
      </c>
      <c r="M1457" s="49">
        <f t="shared" si="3235"/>
        <v>9600.0000000000218</v>
      </c>
    </row>
    <row r="1458" spans="1:13" s="42" customFormat="1" x14ac:dyDescent="0.25">
      <c r="A1458" s="5">
        <v>43490</v>
      </c>
      <c r="B1458" s="37" t="s">
        <v>190</v>
      </c>
      <c r="C1458" s="37">
        <v>700</v>
      </c>
      <c r="D1458" s="37" t="s">
        <v>20</v>
      </c>
      <c r="E1458" s="74">
        <v>1320</v>
      </c>
      <c r="F1458" s="37">
        <v>1314</v>
      </c>
      <c r="G1458" s="37">
        <v>1309</v>
      </c>
      <c r="H1458" s="74">
        <v>1300</v>
      </c>
      <c r="I1458" s="49">
        <f t="shared" ref="I1458:I1461" si="3236">(IF(D1458="SELL",E1458-F1458,IF(D1458="BUY",F1458-E1458)))*C1458</f>
        <v>4200</v>
      </c>
      <c r="J1458" s="41">
        <f>C1458*5</f>
        <v>3500</v>
      </c>
      <c r="K1458" s="8">
        <f>C1458*9</f>
        <v>6300</v>
      </c>
      <c r="L1458" s="49">
        <f t="shared" ref="L1458:L1461" si="3237">(J1458+I1458+K1458)/C1458</f>
        <v>20</v>
      </c>
      <c r="M1458" s="49">
        <f t="shared" ref="M1458:M1461" si="3238">L1458*C1458</f>
        <v>14000</v>
      </c>
    </row>
    <row r="1459" spans="1:13" s="42" customFormat="1" x14ac:dyDescent="0.25">
      <c r="A1459" s="5">
        <v>43490</v>
      </c>
      <c r="B1459" s="37" t="s">
        <v>304</v>
      </c>
      <c r="C1459" s="37">
        <v>1250</v>
      </c>
      <c r="D1459" s="37" t="s">
        <v>17</v>
      </c>
      <c r="E1459" s="74">
        <v>565</v>
      </c>
      <c r="F1459" s="37">
        <v>566</v>
      </c>
      <c r="G1459" s="37">
        <v>567</v>
      </c>
      <c r="H1459" s="74">
        <v>0</v>
      </c>
      <c r="I1459" s="49">
        <f t="shared" si="3236"/>
        <v>1250</v>
      </c>
      <c r="J1459" s="41">
        <f>C1459*1</f>
        <v>1250</v>
      </c>
      <c r="K1459" s="8">
        <v>0</v>
      </c>
      <c r="L1459" s="49">
        <f t="shared" si="3237"/>
        <v>2</v>
      </c>
      <c r="M1459" s="49">
        <f t="shared" si="3238"/>
        <v>2500</v>
      </c>
    </row>
    <row r="1460" spans="1:13" s="42" customFormat="1" x14ac:dyDescent="0.25">
      <c r="A1460" s="5">
        <v>43490</v>
      </c>
      <c r="B1460" s="37" t="s">
        <v>93</v>
      </c>
      <c r="C1460" s="37">
        <v>6000</v>
      </c>
      <c r="D1460" s="37" t="s">
        <v>20</v>
      </c>
      <c r="E1460" s="74">
        <v>120.5</v>
      </c>
      <c r="F1460" s="37">
        <v>120</v>
      </c>
      <c r="G1460" s="37">
        <v>119.5</v>
      </c>
      <c r="H1460" s="74">
        <v>0</v>
      </c>
      <c r="I1460" s="49">
        <f t="shared" si="3236"/>
        <v>3000</v>
      </c>
      <c r="J1460" s="41">
        <f>C1460*0.5</f>
        <v>3000</v>
      </c>
      <c r="K1460" s="8">
        <v>0</v>
      </c>
      <c r="L1460" s="49">
        <f t="shared" si="3237"/>
        <v>1</v>
      </c>
      <c r="M1460" s="49">
        <f t="shared" si="3238"/>
        <v>6000</v>
      </c>
    </row>
    <row r="1461" spans="1:13" s="42" customFormat="1" x14ac:dyDescent="0.25">
      <c r="A1461" s="5">
        <v>43490</v>
      </c>
      <c r="B1461" s="37" t="s">
        <v>151</v>
      </c>
      <c r="C1461" s="37">
        <v>3200</v>
      </c>
      <c r="D1461" s="37" t="s">
        <v>20</v>
      </c>
      <c r="E1461" s="74">
        <v>146.80000000000001</v>
      </c>
      <c r="F1461" s="37">
        <v>150</v>
      </c>
      <c r="G1461" s="37">
        <v>0</v>
      </c>
      <c r="H1461" s="74">
        <v>0</v>
      </c>
      <c r="I1461" s="49">
        <f t="shared" si="3236"/>
        <v>-10239.999999999964</v>
      </c>
      <c r="J1461" s="41">
        <v>0</v>
      </c>
      <c r="K1461" s="8">
        <v>0</v>
      </c>
      <c r="L1461" s="49">
        <f t="shared" si="3237"/>
        <v>-3.1999999999999886</v>
      </c>
      <c r="M1461" s="49">
        <f t="shared" si="3238"/>
        <v>-10239.999999999964</v>
      </c>
    </row>
    <row r="1462" spans="1:13" s="42" customFormat="1" x14ac:dyDescent="0.25">
      <c r="A1462" s="5">
        <v>43489</v>
      </c>
      <c r="B1462" s="37" t="s">
        <v>179</v>
      </c>
      <c r="C1462" s="37">
        <v>2000</v>
      </c>
      <c r="D1462" s="37" t="s">
        <v>20</v>
      </c>
      <c r="E1462" s="74">
        <v>266.5</v>
      </c>
      <c r="F1462" s="37">
        <v>265.5</v>
      </c>
      <c r="G1462" s="37">
        <v>264.5</v>
      </c>
      <c r="H1462" s="74">
        <v>263</v>
      </c>
      <c r="I1462" s="49">
        <f t="shared" ref="I1462:I1464" si="3239">(IF(D1462="SELL",E1462-F1462,IF(D1462="BUY",F1462-E1462)))*C1462</f>
        <v>2000</v>
      </c>
      <c r="J1462" s="41">
        <f>C1462*1</f>
        <v>2000</v>
      </c>
      <c r="K1462" s="8">
        <f>C1462*1.5</f>
        <v>3000</v>
      </c>
      <c r="L1462" s="49">
        <f t="shared" ref="L1462:L1464" si="3240">(J1462+I1462+K1462)/C1462</f>
        <v>3.5</v>
      </c>
      <c r="M1462" s="49">
        <f t="shared" ref="M1462:M1464" si="3241">L1462*C1462</f>
        <v>7000</v>
      </c>
    </row>
    <row r="1463" spans="1:13" s="42" customFormat="1" x14ac:dyDescent="0.25">
      <c r="A1463" s="5">
        <v>43489</v>
      </c>
      <c r="B1463" s="37" t="s">
        <v>147</v>
      </c>
      <c r="C1463" s="37">
        <v>2850</v>
      </c>
      <c r="D1463" s="37" t="s">
        <v>20</v>
      </c>
      <c r="E1463" s="74">
        <v>155.5</v>
      </c>
      <c r="F1463" s="37">
        <v>154.5</v>
      </c>
      <c r="G1463" s="37">
        <v>153.5</v>
      </c>
      <c r="H1463" s="74">
        <v>0</v>
      </c>
      <c r="I1463" s="49">
        <f t="shared" si="3239"/>
        <v>2850</v>
      </c>
      <c r="J1463" s="41">
        <f>C1463*1</f>
        <v>2850</v>
      </c>
      <c r="K1463" s="8">
        <v>0</v>
      </c>
      <c r="L1463" s="49">
        <f t="shared" si="3240"/>
        <v>2</v>
      </c>
      <c r="M1463" s="49">
        <f t="shared" si="3241"/>
        <v>5700</v>
      </c>
    </row>
    <row r="1464" spans="1:13" s="42" customFormat="1" x14ac:dyDescent="0.25">
      <c r="A1464" s="5">
        <v>43489</v>
      </c>
      <c r="B1464" s="37" t="s">
        <v>304</v>
      </c>
      <c r="C1464" s="37">
        <v>1250</v>
      </c>
      <c r="D1464" s="37" t="s">
        <v>20</v>
      </c>
      <c r="E1464" s="74">
        <v>572</v>
      </c>
      <c r="F1464" s="37">
        <v>580</v>
      </c>
      <c r="G1464" s="37">
        <v>0</v>
      </c>
      <c r="H1464" s="74">
        <v>0</v>
      </c>
      <c r="I1464" s="49">
        <f t="shared" si="3239"/>
        <v>-10000</v>
      </c>
      <c r="J1464" s="41">
        <v>0</v>
      </c>
      <c r="K1464" s="8">
        <v>0</v>
      </c>
      <c r="L1464" s="49">
        <f t="shared" si="3240"/>
        <v>-8</v>
      </c>
      <c r="M1464" s="49">
        <f t="shared" si="3241"/>
        <v>-10000</v>
      </c>
    </row>
    <row r="1465" spans="1:13" s="42" customFormat="1" x14ac:dyDescent="0.25">
      <c r="A1465" s="5">
        <v>43488</v>
      </c>
      <c r="B1465" s="37" t="s">
        <v>304</v>
      </c>
      <c r="C1465" s="37">
        <v>1250</v>
      </c>
      <c r="D1465" s="37" t="s">
        <v>20</v>
      </c>
      <c r="E1465" s="74">
        <v>593</v>
      </c>
      <c r="F1465" s="37">
        <v>591</v>
      </c>
      <c r="G1465" s="37">
        <v>589</v>
      </c>
      <c r="H1465" s="74">
        <v>585</v>
      </c>
      <c r="I1465" s="49">
        <f t="shared" ref="I1465:I1467" si="3242">(IF(D1465="SELL",E1465-F1465,IF(D1465="BUY",F1465-E1465)))*C1465</f>
        <v>2500</v>
      </c>
      <c r="J1465" s="41">
        <f>C1465*2</f>
        <v>2500</v>
      </c>
      <c r="K1465" s="8">
        <f>C1465*4</f>
        <v>5000</v>
      </c>
      <c r="L1465" s="49">
        <f t="shared" ref="L1465:L1467" si="3243">(J1465+I1465+K1465)/C1465</f>
        <v>8</v>
      </c>
      <c r="M1465" s="49">
        <f t="shared" ref="M1465:M1467" si="3244">L1465*C1465</f>
        <v>10000</v>
      </c>
    </row>
    <row r="1466" spans="1:13" s="42" customFormat="1" x14ac:dyDescent="0.25">
      <c r="A1466" s="5">
        <v>43488</v>
      </c>
      <c r="B1466" s="37" t="s">
        <v>123</v>
      </c>
      <c r="C1466" s="37">
        <v>2750</v>
      </c>
      <c r="D1466" s="37" t="s">
        <v>17</v>
      </c>
      <c r="E1466" s="74">
        <v>286</v>
      </c>
      <c r="F1466" s="37">
        <v>287</v>
      </c>
      <c r="G1466" s="37">
        <v>0</v>
      </c>
      <c r="H1466" s="74">
        <v>0</v>
      </c>
      <c r="I1466" s="49">
        <f t="shared" si="3242"/>
        <v>2750</v>
      </c>
      <c r="J1466" s="41">
        <v>0</v>
      </c>
      <c r="K1466" s="8">
        <v>0</v>
      </c>
      <c r="L1466" s="49">
        <f t="shared" si="3243"/>
        <v>1</v>
      </c>
      <c r="M1466" s="49">
        <f t="shared" si="3244"/>
        <v>2750</v>
      </c>
    </row>
    <row r="1467" spans="1:13" s="42" customFormat="1" x14ac:dyDescent="0.25">
      <c r="A1467" s="5">
        <v>43488</v>
      </c>
      <c r="B1467" s="37" t="s">
        <v>179</v>
      </c>
      <c r="C1467" s="37">
        <v>2000</v>
      </c>
      <c r="D1467" s="37" t="s">
        <v>20</v>
      </c>
      <c r="E1467" s="74">
        <v>280</v>
      </c>
      <c r="F1467" s="37">
        <v>278.5</v>
      </c>
      <c r="G1467" s="37">
        <v>276.5</v>
      </c>
      <c r="H1467" s="74">
        <v>0</v>
      </c>
      <c r="I1467" s="49">
        <f t="shared" si="3242"/>
        <v>3000</v>
      </c>
      <c r="J1467" s="41">
        <f>C1467*2</f>
        <v>4000</v>
      </c>
      <c r="K1467" s="8">
        <v>0</v>
      </c>
      <c r="L1467" s="49">
        <f t="shared" si="3243"/>
        <v>3.5</v>
      </c>
      <c r="M1467" s="49">
        <f t="shared" si="3244"/>
        <v>7000</v>
      </c>
    </row>
    <row r="1468" spans="1:13" s="42" customFormat="1" x14ac:dyDescent="0.25">
      <c r="A1468" s="5">
        <v>43487</v>
      </c>
      <c r="B1468" s="37" t="s">
        <v>151</v>
      </c>
      <c r="C1468" s="37">
        <v>3200</v>
      </c>
      <c r="D1468" s="37" t="s">
        <v>20</v>
      </c>
      <c r="E1468" s="74">
        <v>147</v>
      </c>
      <c r="F1468" s="37">
        <v>146</v>
      </c>
      <c r="G1468" s="37">
        <v>145</v>
      </c>
      <c r="H1468" s="74">
        <v>144</v>
      </c>
      <c r="I1468" s="49">
        <f t="shared" ref="I1468:I1470" si="3245">(IF(D1468="SELL",E1468-F1468,IF(D1468="BUY",F1468-E1468)))*C1468</f>
        <v>3200</v>
      </c>
      <c r="J1468" s="41">
        <f>C1468*1</f>
        <v>3200</v>
      </c>
      <c r="K1468" s="8">
        <f>C1468*1</f>
        <v>3200</v>
      </c>
      <c r="L1468" s="49">
        <f t="shared" ref="L1468:L1470" si="3246">(J1468+I1468+K1468)/C1468</f>
        <v>3</v>
      </c>
      <c r="M1468" s="49">
        <f t="shared" ref="M1468:M1470" si="3247">L1468*C1468</f>
        <v>9600</v>
      </c>
    </row>
    <row r="1469" spans="1:13" s="42" customFormat="1" x14ac:dyDescent="0.25">
      <c r="A1469" s="5">
        <v>43487</v>
      </c>
      <c r="B1469" s="37" t="s">
        <v>16</v>
      </c>
      <c r="C1469" s="37">
        <v>500</v>
      </c>
      <c r="D1469" s="37" t="s">
        <v>20</v>
      </c>
      <c r="E1469" s="74">
        <v>1236</v>
      </c>
      <c r="F1469" s="37">
        <v>1230</v>
      </c>
      <c r="G1469" s="37">
        <v>0</v>
      </c>
      <c r="H1469" s="74">
        <v>0</v>
      </c>
      <c r="I1469" s="49">
        <f t="shared" si="3245"/>
        <v>3000</v>
      </c>
      <c r="J1469" s="41">
        <v>0</v>
      </c>
      <c r="K1469" s="8">
        <v>0</v>
      </c>
      <c r="L1469" s="49">
        <f t="shared" si="3246"/>
        <v>6</v>
      </c>
      <c r="M1469" s="49">
        <f t="shared" si="3247"/>
        <v>3000</v>
      </c>
    </row>
    <row r="1470" spans="1:13" s="42" customFormat="1" x14ac:dyDescent="0.25">
      <c r="A1470" s="5">
        <v>43487</v>
      </c>
      <c r="B1470" s="37" t="s">
        <v>123</v>
      </c>
      <c r="C1470" s="37">
        <v>2750</v>
      </c>
      <c r="D1470" s="37" t="s">
        <v>20</v>
      </c>
      <c r="E1470" s="74">
        <v>283.8</v>
      </c>
      <c r="F1470" s="37">
        <v>283</v>
      </c>
      <c r="G1470" s="37">
        <v>282</v>
      </c>
      <c r="H1470" s="74">
        <v>0</v>
      </c>
      <c r="I1470" s="49">
        <f t="shared" si="3245"/>
        <v>2200.0000000000314</v>
      </c>
      <c r="J1470" s="41">
        <f>C1470*1</f>
        <v>2750</v>
      </c>
      <c r="K1470" s="8">
        <v>0</v>
      </c>
      <c r="L1470" s="49">
        <f t="shared" si="3246"/>
        <v>1.8000000000000111</v>
      </c>
      <c r="M1470" s="49">
        <f t="shared" si="3247"/>
        <v>4950.0000000000309</v>
      </c>
    </row>
    <row r="1471" spans="1:13" s="42" customFormat="1" x14ac:dyDescent="0.25">
      <c r="A1471" s="5">
        <v>43486</v>
      </c>
      <c r="B1471" s="37" t="s">
        <v>216</v>
      </c>
      <c r="C1471" s="37">
        <v>800</v>
      </c>
      <c r="D1471" s="37" t="s">
        <v>17</v>
      </c>
      <c r="E1471" s="74">
        <v>1250</v>
      </c>
      <c r="F1471" s="37">
        <v>1260</v>
      </c>
      <c r="G1471" s="37">
        <v>1270</v>
      </c>
      <c r="H1471" s="74">
        <v>0</v>
      </c>
      <c r="I1471" s="49">
        <f t="shared" ref="I1471:I1473" si="3248">(IF(D1471="SELL",E1471-F1471,IF(D1471="BUY",F1471-E1471)))*C1471</f>
        <v>8000</v>
      </c>
      <c r="J1471" s="41">
        <f>C1471*10</f>
        <v>8000</v>
      </c>
      <c r="K1471" s="8">
        <v>0</v>
      </c>
      <c r="L1471" s="49">
        <f t="shared" ref="L1471:L1473" si="3249">(J1471+I1471+K1471)/C1471</f>
        <v>20</v>
      </c>
      <c r="M1471" s="49">
        <f t="shared" ref="M1471:M1473" si="3250">L1471*C1471</f>
        <v>16000</v>
      </c>
    </row>
    <row r="1472" spans="1:13" s="42" customFormat="1" x14ac:dyDescent="0.25">
      <c r="A1472" s="5">
        <v>43486</v>
      </c>
      <c r="B1472" s="37" t="s">
        <v>529</v>
      </c>
      <c r="C1472" s="37">
        <v>4500</v>
      </c>
      <c r="D1472" s="37" t="s">
        <v>17</v>
      </c>
      <c r="E1472" s="74">
        <v>180.5</v>
      </c>
      <c r="F1472" s="37">
        <v>181.5</v>
      </c>
      <c r="G1472" s="37">
        <v>182.5</v>
      </c>
      <c r="H1472" s="74">
        <v>183.5</v>
      </c>
      <c r="I1472" s="49">
        <f>(IF(D1472="SELL",E1472-F1472,IF(D1472="BUY",F1472-E1472)))*C1472</f>
        <v>4500</v>
      </c>
      <c r="J1472" s="41">
        <f>C1472*1</f>
        <v>4500</v>
      </c>
      <c r="K1472" s="8">
        <f>C1472*1</f>
        <v>4500</v>
      </c>
      <c r="L1472" s="49">
        <f>(J1472+I1472+K1472)/C1472</f>
        <v>3</v>
      </c>
      <c r="M1472" s="49">
        <f>L1472*C1472</f>
        <v>13500</v>
      </c>
    </row>
    <row r="1473" spans="1:13" s="42" customFormat="1" x14ac:dyDescent="0.25">
      <c r="A1473" s="5">
        <v>43486</v>
      </c>
      <c r="B1473" s="37" t="s">
        <v>86</v>
      </c>
      <c r="C1473" s="37">
        <v>500</v>
      </c>
      <c r="D1473" s="37" t="s">
        <v>20</v>
      </c>
      <c r="E1473" s="74">
        <v>1180</v>
      </c>
      <c r="F1473" s="37">
        <v>1176</v>
      </c>
      <c r="G1473" s="37">
        <v>0</v>
      </c>
      <c r="H1473" s="74">
        <v>0</v>
      </c>
      <c r="I1473" s="49">
        <f t="shared" si="3248"/>
        <v>2000</v>
      </c>
      <c r="J1473" s="41">
        <v>0</v>
      </c>
      <c r="K1473" s="8">
        <v>0</v>
      </c>
      <c r="L1473" s="49">
        <f t="shared" si="3249"/>
        <v>4</v>
      </c>
      <c r="M1473" s="49">
        <f t="shared" si="3250"/>
        <v>2000</v>
      </c>
    </row>
    <row r="1474" spans="1:13" s="42" customFormat="1" x14ac:dyDescent="0.25">
      <c r="A1474" s="5">
        <v>43486</v>
      </c>
      <c r="B1474" s="37" t="s">
        <v>94</v>
      </c>
      <c r="C1474" s="37">
        <v>900</v>
      </c>
      <c r="D1474" s="37" t="s">
        <v>17</v>
      </c>
      <c r="E1474" s="74">
        <v>666</v>
      </c>
      <c r="F1474" s="37">
        <v>670</v>
      </c>
      <c r="G1474" s="37">
        <v>0</v>
      </c>
      <c r="H1474" s="74">
        <v>0</v>
      </c>
      <c r="I1474" s="49">
        <f t="shared" ref="I1474" si="3251">(IF(D1474="SELL",E1474-F1474,IF(D1474="BUY",F1474-E1474)))*C1474</f>
        <v>3600</v>
      </c>
      <c r="J1474" s="41">
        <v>0</v>
      </c>
      <c r="K1474" s="8">
        <v>0</v>
      </c>
      <c r="L1474" s="49">
        <f t="shared" ref="L1474" si="3252">(J1474+I1474+K1474)/C1474</f>
        <v>4</v>
      </c>
      <c r="M1474" s="49">
        <f t="shared" ref="M1474" si="3253">L1474*C1474</f>
        <v>3600</v>
      </c>
    </row>
    <row r="1475" spans="1:13" s="42" customFormat="1" x14ac:dyDescent="0.25">
      <c r="A1475" s="5">
        <v>43483</v>
      </c>
      <c r="B1475" s="37" t="s">
        <v>94</v>
      </c>
      <c r="C1475" s="37">
        <v>900</v>
      </c>
      <c r="D1475" s="37" t="s">
        <v>20</v>
      </c>
      <c r="E1475" s="74">
        <v>668</v>
      </c>
      <c r="F1475" s="37">
        <v>665</v>
      </c>
      <c r="G1475" s="37">
        <v>661</v>
      </c>
      <c r="H1475" s="74">
        <v>655</v>
      </c>
      <c r="I1475" s="49">
        <f t="shared" ref="I1475:I1477" si="3254">(IF(D1475="SELL",E1475-F1475,IF(D1475="BUY",F1475-E1475)))*C1475</f>
        <v>2700</v>
      </c>
      <c r="J1475" s="41">
        <f>C1475*4</f>
        <v>3600</v>
      </c>
      <c r="K1475" s="8">
        <f>C1475*6</f>
        <v>5400</v>
      </c>
      <c r="L1475" s="49">
        <f t="shared" ref="L1475:L1477" si="3255">(J1475+I1475+K1475)/C1475</f>
        <v>13</v>
      </c>
      <c r="M1475" s="49">
        <f t="shared" ref="M1475:M1477" si="3256">L1475*C1475</f>
        <v>11700</v>
      </c>
    </row>
    <row r="1476" spans="1:13" s="42" customFormat="1" x14ac:dyDescent="0.25">
      <c r="A1476" s="5">
        <v>43483</v>
      </c>
      <c r="B1476" s="37" t="s">
        <v>207</v>
      </c>
      <c r="C1476" s="37">
        <v>1100</v>
      </c>
      <c r="D1476" s="37" t="s">
        <v>20</v>
      </c>
      <c r="E1476" s="74">
        <v>506</v>
      </c>
      <c r="F1476" s="37">
        <v>515</v>
      </c>
      <c r="G1476" s="37">
        <v>0</v>
      </c>
      <c r="H1476" s="74">
        <v>0</v>
      </c>
      <c r="I1476" s="49">
        <f t="shared" si="3254"/>
        <v>-9900</v>
      </c>
      <c r="J1476" s="41">
        <v>0</v>
      </c>
      <c r="K1476" s="8">
        <v>0</v>
      </c>
      <c r="L1476" s="49">
        <f t="shared" si="3255"/>
        <v>-9</v>
      </c>
      <c r="M1476" s="49">
        <f t="shared" si="3256"/>
        <v>-9900</v>
      </c>
    </row>
    <row r="1477" spans="1:13" s="42" customFormat="1" x14ac:dyDescent="0.25">
      <c r="A1477" s="5">
        <v>43483</v>
      </c>
      <c r="B1477" s="37" t="s">
        <v>151</v>
      </c>
      <c r="C1477" s="37">
        <v>3200</v>
      </c>
      <c r="D1477" s="37" t="s">
        <v>20</v>
      </c>
      <c r="E1477" s="74">
        <v>151</v>
      </c>
      <c r="F1477" s="37">
        <v>150.4</v>
      </c>
      <c r="G1477" s="37">
        <v>0</v>
      </c>
      <c r="H1477" s="74">
        <v>0</v>
      </c>
      <c r="I1477" s="49">
        <f t="shared" si="3254"/>
        <v>1919.9999999999818</v>
      </c>
      <c r="J1477" s="41">
        <v>0</v>
      </c>
      <c r="K1477" s="8">
        <v>0</v>
      </c>
      <c r="L1477" s="49">
        <f t="shared" si="3255"/>
        <v>0.59999999999999432</v>
      </c>
      <c r="M1477" s="49">
        <f t="shared" si="3256"/>
        <v>1919.9999999999818</v>
      </c>
    </row>
    <row r="1478" spans="1:13" s="42" customFormat="1" x14ac:dyDescent="0.25">
      <c r="A1478" s="5">
        <v>43482</v>
      </c>
      <c r="B1478" s="37" t="s">
        <v>528</v>
      </c>
      <c r="C1478" s="37">
        <v>7000</v>
      </c>
      <c r="D1478" s="37" t="s">
        <v>17</v>
      </c>
      <c r="E1478" s="74">
        <v>92.5</v>
      </c>
      <c r="F1478" s="37">
        <v>93</v>
      </c>
      <c r="G1478" s="37">
        <v>0</v>
      </c>
      <c r="H1478" s="74">
        <v>0</v>
      </c>
      <c r="I1478" s="49">
        <f t="shared" ref="I1478" si="3257">(IF(D1478="SELL",E1478-F1478,IF(D1478="BUY",F1478-E1478)))*C1478</f>
        <v>3500</v>
      </c>
      <c r="J1478" s="41">
        <v>0</v>
      </c>
      <c r="K1478" s="8">
        <v>0</v>
      </c>
      <c r="L1478" s="49">
        <f t="shared" ref="L1478" si="3258">(J1478+I1478+K1478)/C1478</f>
        <v>0.5</v>
      </c>
      <c r="M1478" s="49">
        <f t="shared" ref="M1478" si="3259">L1478*C1478</f>
        <v>3500</v>
      </c>
    </row>
    <row r="1479" spans="1:13" s="42" customFormat="1" x14ac:dyDescent="0.25">
      <c r="A1479" s="5">
        <v>43482</v>
      </c>
      <c r="B1479" s="37" t="s">
        <v>534</v>
      </c>
      <c r="C1479" s="37">
        <v>1100</v>
      </c>
      <c r="D1479" s="37" t="s">
        <v>20</v>
      </c>
      <c r="E1479" s="74">
        <v>727</v>
      </c>
      <c r="F1479" s="37">
        <v>735</v>
      </c>
      <c r="G1479" s="37">
        <v>0</v>
      </c>
      <c r="H1479" s="74">
        <v>0</v>
      </c>
      <c r="I1479" s="49">
        <f t="shared" ref="I1479:I1481" si="3260">(IF(D1479="SELL",E1479-F1479,IF(D1479="BUY",F1479-E1479)))*C1479</f>
        <v>-8800</v>
      </c>
      <c r="J1479" s="41">
        <v>0</v>
      </c>
      <c r="K1479" s="8">
        <v>0</v>
      </c>
      <c r="L1479" s="49">
        <f t="shared" ref="L1479:L1481" si="3261">(J1479+I1479+K1479)/C1479</f>
        <v>-8</v>
      </c>
      <c r="M1479" s="49">
        <f>L1479*C1479</f>
        <v>-8800</v>
      </c>
    </row>
    <row r="1480" spans="1:13" s="42" customFormat="1" x14ac:dyDescent="0.25">
      <c r="A1480" s="5">
        <v>43482</v>
      </c>
      <c r="B1480" s="37" t="s">
        <v>82</v>
      </c>
      <c r="C1480" s="37">
        <v>600</v>
      </c>
      <c r="D1480" s="37" t="s">
        <v>20</v>
      </c>
      <c r="E1480" s="74">
        <v>860</v>
      </c>
      <c r="F1480" s="37">
        <v>870</v>
      </c>
      <c r="G1480" s="37">
        <v>0</v>
      </c>
      <c r="H1480" s="74">
        <v>0</v>
      </c>
      <c r="I1480" s="49">
        <f t="shared" si="3260"/>
        <v>-6000</v>
      </c>
      <c r="J1480" s="41">
        <v>0</v>
      </c>
      <c r="K1480" s="8">
        <v>0</v>
      </c>
      <c r="L1480" s="49">
        <f t="shared" si="3261"/>
        <v>-10</v>
      </c>
      <c r="M1480" s="49">
        <f>L1480*C1480</f>
        <v>-6000</v>
      </c>
    </row>
    <row r="1481" spans="1:13" s="42" customFormat="1" x14ac:dyDescent="0.25">
      <c r="A1481" s="5">
        <v>43482</v>
      </c>
      <c r="B1481" s="37" t="s">
        <v>101</v>
      </c>
      <c r="C1481" s="37">
        <v>1750</v>
      </c>
      <c r="D1481" s="37" t="s">
        <v>20</v>
      </c>
      <c r="E1481" s="74">
        <v>202.5</v>
      </c>
      <c r="F1481" s="37">
        <v>204</v>
      </c>
      <c r="G1481" s="37">
        <v>0</v>
      </c>
      <c r="H1481" s="74">
        <v>0</v>
      </c>
      <c r="I1481" s="49">
        <f t="shared" si="3260"/>
        <v>-2625</v>
      </c>
      <c r="J1481" s="41">
        <v>0</v>
      </c>
      <c r="K1481" s="8">
        <v>0</v>
      </c>
      <c r="L1481" s="49">
        <f t="shared" si="3261"/>
        <v>-1.5</v>
      </c>
      <c r="M1481" s="49">
        <f>L1481*C1481</f>
        <v>-2625</v>
      </c>
    </row>
    <row r="1482" spans="1:13" s="42" customFormat="1" x14ac:dyDescent="0.25">
      <c r="A1482" s="5">
        <v>43481</v>
      </c>
      <c r="B1482" s="37" t="s">
        <v>529</v>
      </c>
      <c r="C1482" s="37">
        <v>4500</v>
      </c>
      <c r="D1482" s="37" t="s">
        <v>20</v>
      </c>
      <c r="E1482" s="74">
        <v>180.5</v>
      </c>
      <c r="F1482" s="37">
        <v>179.5</v>
      </c>
      <c r="G1482" s="37">
        <v>0</v>
      </c>
      <c r="H1482" s="74">
        <v>0</v>
      </c>
      <c r="I1482" s="49">
        <f t="shared" ref="I1482:I1484" si="3262">(IF(D1482="SELL",E1482-F1482,IF(D1482="BUY",F1482-E1482)))*C1482</f>
        <v>4500</v>
      </c>
      <c r="J1482" s="41">
        <v>0</v>
      </c>
      <c r="K1482" s="8">
        <v>0</v>
      </c>
      <c r="L1482" s="49">
        <f t="shared" ref="L1482:L1485" si="3263">(J1482+I1482+K1482)/C1482</f>
        <v>1</v>
      </c>
      <c r="M1482" s="49">
        <f t="shared" ref="M1482:M1485" si="3264">L1482*C1482</f>
        <v>4500</v>
      </c>
    </row>
    <row r="1483" spans="1:13" s="42" customFormat="1" x14ac:dyDescent="0.25">
      <c r="A1483" s="5">
        <v>43481</v>
      </c>
      <c r="B1483" s="37" t="s">
        <v>341</v>
      </c>
      <c r="C1483" s="37">
        <v>2750</v>
      </c>
      <c r="D1483" s="37" t="s">
        <v>17</v>
      </c>
      <c r="E1483" s="74">
        <v>379</v>
      </c>
      <c r="F1483" s="37">
        <v>0</v>
      </c>
      <c r="G1483" s="37">
        <v>0</v>
      </c>
      <c r="H1483" s="74">
        <v>0</v>
      </c>
      <c r="I1483" s="49">
        <v>0</v>
      </c>
      <c r="J1483" s="41">
        <v>0</v>
      </c>
      <c r="K1483" s="8">
        <v>0</v>
      </c>
      <c r="L1483" s="49">
        <f t="shared" si="3263"/>
        <v>0</v>
      </c>
      <c r="M1483" s="49">
        <f t="shared" si="3264"/>
        <v>0</v>
      </c>
    </row>
    <row r="1484" spans="1:13" s="42" customFormat="1" x14ac:dyDescent="0.25">
      <c r="A1484" s="5">
        <v>43481</v>
      </c>
      <c r="B1484" s="37" t="s">
        <v>141</v>
      </c>
      <c r="C1484" s="37">
        <v>1061</v>
      </c>
      <c r="D1484" s="37" t="s">
        <v>20</v>
      </c>
      <c r="E1484" s="74">
        <v>477</v>
      </c>
      <c r="F1484" s="37">
        <v>475</v>
      </c>
      <c r="G1484" s="37">
        <v>0</v>
      </c>
      <c r="H1484" s="74">
        <v>0</v>
      </c>
      <c r="I1484" s="49">
        <f t="shared" si="3262"/>
        <v>2122</v>
      </c>
      <c r="J1484" s="41">
        <v>0</v>
      </c>
      <c r="K1484" s="8">
        <v>0</v>
      </c>
      <c r="L1484" s="49">
        <f t="shared" si="3263"/>
        <v>2</v>
      </c>
      <c r="M1484" s="49">
        <f t="shared" si="3264"/>
        <v>2122</v>
      </c>
    </row>
    <row r="1485" spans="1:13" s="42" customFormat="1" x14ac:dyDescent="0.25">
      <c r="A1485" s="5">
        <v>43481</v>
      </c>
      <c r="B1485" s="37" t="s">
        <v>16</v>
      </c>
      <c r="C1485" s="37">
        <v>500</v>
      </c>
      <c r="D1485" s="37" t="s">
        <v>17</v>
      </c>
      <c r="E1485" s="74">
        <v>1145</v>
      </c>
      <c r="F1485" s="37">
        <v>0</v>
      </c>
      <c r="G1485" s="37">
        <v>0</v>
      </c>
      <c r="H1485" s="74">
        <v>0</v>
      </c>
      <c r="I1485" s="49">
        <v>0</v>
      </c>
      <c r="J1485" s="41">
        <v>0</v>
      </c>
      <c r="K1485" s="8">
        <v>0</v>
      </c>
      <c r="L1485" s="49">
        <f t="shared" si="3263"/>
        <v>0</v>
      </c>
      <c r="M1485" s="49">
        <f t="shared" si="3264"/>
        <v>0</v>
      </c>
    </row>
    <row r="1486" spans="1:13" s="42" customFormat="1" x14ac:dyDescent="0.25">
      <c r="A1486" s="5">
        <v>43480</v>
      </c>
      <c r="B1486" s="37" t="s">
        <v>517</v>
      </c>
      <c r="C1486" s="37">
        <v>3200</v>
      </c>
      <c r="D1486" s="37" t="s">
        <v>17</v>
      </c>
      <c r="E1486" s="74">
        <v>154.75</v>
      </c>
      <c r="F1486" s="37">
        <v>155.75</v>
      </c>
      <c r="G1486" s="37">
        <v>156.75</v>
      </c>
      <c r="H1486" s="74">
        <v>158</v>
      </c>
      <c r="I1486" s="49">
        <f t="shared" ref="I1486:I1489" si="3265">(IF(D1486="SELL",E1486-F1486,IF(D1486="BUY",F1486-E1486)))*C1486</f>
        <v>3200</v>
      </c>
      <c r="J1486" s="41">
        <f>3200*1</f>
        <v>3200</v>
      </c>
      <c r="K1486" s="8">
        <f>3200*1.25</f>
        <v>4000</v>
      </c>
      <c r="L1486" s="49">
        <f t="shared" ref="L1486:L1489" si="3266">(J1486+I1486+K1486)/C1486</f>
        <v>3.25</v>
      </c>
      <c r="M1486" s="49">
        <f t="shared" ref="M1486:M1489" si="3267">L1486*C1486</f>
        <v>10400</v>
      </c>
    </row>
    <row r="1487" spans="1:13" s="42" customFormat="1" x14ac:dyDescent="0.25">
      <c r="A1487" s="5">
        <v>43480</v>
      </c>
      <c r="B1487" s="37" t="s">
        <v>179</v>
      </c>
      <c r="C1487" s="37">
        <v>2000</v>
      </c>
      <c r="D1487" s="37" t="s">
        <v>17</v>
      </c>
      <c r="E1487" s="74">
        <v>283</v>
      </c>
      <c r="F1487" s="37">
        <v>284.5</v>
      </c>
      <c r="G1487" s="37">
        <v>0</v>
      </c>
      <c r="H1487" s="74">
        <v>0</v>
      </c>
      <c r="I1487" s="49">
        <f t="shared" si="3265"/>
        <v>3000</v>
      </c>
      <c r="J1487" s="41">
        <v>0</v>
      </c>
      <c r="K1487" s="8">
        <v>0</v>
      </c>
      <c r="L1487" s="49">
        <f t="shared" si="3266"/>
        <v>1.5</v>
      </c>
      <c r="M1487" s="49">
        <f t="shared" si="3267"/>
        <v>3000</v>
      </c>
    </row>
    <row r="1488" spans="1:13" s="42" customFormat="1" x14ac:dyDescent="0.25">
      <c r="A1488" s="5">
        <v>43480</v>
      </c>
      <c r="B1488" s="37" t="s">
        <v>123</v>
      </c>
      <c r="C1488" s="37">
        <v>2750</v>
      </c>
      <c r="D1488" s="37" t="s">
        <v>20</v>
      </c>
      <c r="E1488" s="74">
        <v>274.3</v>
      </c>
      <c r="F1488" s="37">
        <v>273.3</v>
      </c>
      <c r="G1488" s="37">
        <v>0</v>
      </c>
      <c r="H1488" s="74">
        <v>0</v>
      </c>
      <c r="I1488" s="49">
        <f t="shared" si="3265"/>
        <v>2750</v>
      </c>
      <c r="J1488" s="41">
        <v>0</v>
      </c>
      <c r="K1488" s="8">
        <v>0</v>
      </c>
      <c r="L1488" s="49">
        <f t="shared" si="3266"/>
        <v>1</v>
      </c>
      <c r="M1488" s="49">
        <f t="shared" si="3267"/>
        <v>2750</v>
      </c>
    </row>
    <row r="1489" spans="1:13" s="42" customFormat="1" x14ac:dyDescent="0.25">
      <c r="A1489" s="5">
        <v>43480</v>
      </c>
      <c r="B1489" s="37" t="s">
        <v>533</v>
      </c>
      <c r="C1489" s="37">
        <v>4700</v>
      </c>
      <c r="D1489" s="37" t="s">
        <v>20</v>
      </c>
      <c r="E1489" s="74">
        <v>119.5</v>
      </c>
      <c r="F1489" s="37">
        <v>118.5</v>
      </c>
      <c r="G1489" s="37">
        <v>0</v>
      </c>
      <c r="H1489" s="74">
        <v>0</v>
      </c>
      <c r="I1489" s="49">
        <f t="shared" si="3265"/>
        <v>4700</v>
      </c>
      <c r="J1489" s="41">
        <v>0</v>
      </c>
      <c r="K1489" s="8">
        <v>0</v>
      </c>
      <c r="L1489" s="49">
        <f t="shared" si="3266"/>
        <v>1</v>
      </c>
      <c r="M1489" s="49">
        <f t="shared" si="3267"/>
        <v>4700</v>
      </c>
    </row>
    <row r="1490" spans="1:13" s="42" customFormat="1" x14ac:dyDescent="0.25">
      <c r="A1490" s="5">
        <v>43479</v>
      </c>
      <c r="B1490" s="37" t="s">
        <v>128</v>
      </c>
      <c r="C1490" s="37">
        <v>4000</v>
      </c>
      <c r="D1490" s="37" t="s">
        <v>20</v>
      </c>
      <c r="E1490" s="74">
        <v>191</v>
      </c>
      <c r="F1490" s="37">
        <v>193</v>
      </c>
      <c r="G1490" s="37">
        <v>0</v>
      </c>
      <c r="H1490" s="74">
        <v>0</v>
      </c>
      <c r="I1490" s="49">
        <f t="shared" ref="I1490:I1492" si="3268">(IF(D1490="SELL",E1490-F1490,IF(D1490="BUY",F1490-E1490)))*C1490</f>
        <v>-8000</v>
      </c>
      <c r="J1490" s="41">
        <v>0</v>
      </c>
      <c r="K1490" s="8">
        <v>0</v>
      </c>
      <c r="L1490" s="49">
        <f t="shared" ref="L1490:L1492" si="3269">(J1490+I1490+K1490)/C1490</f>
        <v>-2</v>
      </c>
      <c r="M1490" s="49">
        <f t="shared" ref="M1490:M1492" si="3270">L1490*C1490</f>
        <v>-8000</v>
      </c>
    </row>
    <row r="1491" spans="1:13" s="42" customFormat="1" x14ac:dyDescent="0.25">
      <c r="A1491" s="5">
        <v>43479</v>
      </c>
      <c r="B1491" s="37" t="s">
        <v>532</v>
      </c>
      <c r="C1491" s="37">
        <v>2250</v>
      </c>
      <c r="D1491" s="37" t="s">
        <v>20</v>
      </c>
      <c r="E1491" s="74">
        <v>207</v>
      </c>
      <c r="F1491" s="37">
        <v>206.5</v>
      </c>
      <c r="G1491" s="37">
        <v>0</v>
      </c>
      <c r="H1491" s="74">
        <v>0</v>
      </c>
      <c r="I1491" s="49">
        <f t="shared" si="3268"/>
        <v>1125</v>
      </c>
      <c r="J1491" s="41">
        <v>0</v>
      </c>
      <c r="K1491" s="8">
        <v>0</v>
      </c>
      <c r="L1491" s="49">
        <f t="shared" si="3269"/>
        <v>0.5</v>
      </c>
      <c r="M1491" s="49">
        <f t="shared" si="3270"/>
        <v>1125</v>
      </c>
    </row>
    <row r="1492" spans="1:13" s="42" customFormat="1" x14ac:dyDescent="0.25">
      <c r="A1492" s="5">
        <v>43479</v>
      </c>
      <c r="B1492" s="37" t="s">
        <v>136</v>
      </c>
      <c r="C1492" s="37">
        <v>1800</v>
      </c>
      <c r="D1492" s="37" t="s">
        <v>20</v>
      </c>
      <c r="E1492" s="74">
        <v>336</v>
      </c>
      <c r="F1492" s="37">
        <v>334</v>
      </c>
      <c r="G1492" s="37">
        <v>332</v>
      </c>
      <c r="H1492" s="74">
        <v>0</v>
      </c>
      <c r="I1492" s="49">
        <f t="shared" si="3268"/>
        <v>3600</v>
      </c>
      <c r="J1492" s="41">
        <f>C1492*2</f>
        <v>3600</v>
      </c>
      <c r="K1492" s="8">
        <v>0</v>
      </c>
      <c r="L1492" s="49">
        <f t="shared" si="3269"/>
        <v>4</v>
      </c>
      <c r="M1492" s="49">
        <f t="shared" si="3270"/>
        <v>7200</v>
      </c>
    </row>
    <row r="1493" spans="1:13" s="42" customFormat="1" x14ac:dyDescent="0.25">
      <c r="A1493" s="5">
        <v>43476</v>
      </c>
      <c r="B1493" s="37" t="s">
        <v>82</v>
      </c>
      <c r="C1493" s="37">
        <v>600</v>
      </c>
      <c r="D1493" s="37" t="s">
        <v>20</v>
      </c>
      <c r="E1493" s="74">
        <v>804</v>
      </c>
      <c r="F1493" s="37">
        <v>800</v>
      </c>
      <c r="G1493" s="37">
        <v>796</v>
      </c>
      <c r="H1493" s="74">
        <v>0</v>
      </c>
      <c r="I1493" s="49">
        <f t="shared" ref="I1493:I1495" si="3271">(IF(D1493="SELL",E1493-F1493,IF(D1493="BUY",F1493-E1493)))*C1493</f>
        <v>2400</v>
      </c>
      <c r="J1493" s="41">
        <f>C1493*4</f>
        <v>2400</v>
      </c>
      <c r="K1493" s="8">
        <v>0</v>
      </c>
      <c r="L1493" s="49">
        <f t="shared" ref="L1493:L1495" si="3272">(J1493+I1493+K1493)/C1493</f>
        <v>8</v>
      </c>
      <c r="M1493" s="49">
        <f t="shared" ref="M1493:M1495" si="3273">L1493*C1493</f>
        <v>4800</v>
      </c>
    </row>
    <row r="1494" spans="1:13" s="42" customFormat="1" x14ac:dyDescent="0.25">
      <c r="A1494" s="5">
        <v>43476</v>
      </c>
      <c r="B1494" s="37" t="s">
        <v>39</v>
      </c>
      <c r="C1494" s="37">
        <v>2400</v>
      </c>
      <c r="D1494" s="37" t="s">
        <v>20</v>
      </c>
      <c r="E1494" s="74">
        <v>294.75</v>
      </c>
      <c r="F1494" s="37">
        <v>0</v>
      </c>
      <c r="G1494" s="37">
        <v>0</v>
      </c>
      <c r="H1494" s="74">
        <v>0</v>
      </c>
      <c r="I1494" s="49">
        <v>0</v>
      </c>
      <c r="J1494" s="41">
        <v>0</v>
      </c>
      <c r="K1494" s="8">
        <v>0</v>
      </c>
      <c r="L1494" s="49">
        <f t="shared" ref="L1494" si="3274">(J1494+I1494+K1494)/C1494</f>
        <v>0</v>
      </c>
      <c r="M1494" s="49">
        <f t="shared" ref="M1494" si="3275">L1494*C1494</f>
        <v>0</v>
      </c>
    </row>
    <row r="1495" spans="1:13" s="42" customFormat="1" x14ac:dyDescent="0.25">
      <c r="A1495" s="5">
        <v>43476</v>
      </c>
      <c r="B1495" s="37" t="s">
        <v>44</v>
      </c>
      <c r="C1495" s="37">
        <v>3500</v>
      </c>
      <c r="D1495" s="37" t="s">
        <v>20</v>
      </c>
      <c r="E1495" s="74">
        <v>206.5</v>
      </c>
      <c r="F1495" s="37">
        <v>209</v>
      </c>
      <c r="G1495" s="37">
        <v>0</v>
      </c>
      <c r="H1495" s="74">
        <v>0</v>
      </c>
      <c r="I1495" s="49">
        <f t="shared" si="3271"/>
        <v>-8750</v>
      </c>
      <c r="J1495" s="41">
        <v>0</v>
      </c>
      <c r="K1495" s="8">
        <v>0</v>
      </c>
      <c r="L1495" s="49">
        <f t="shared" si="3272"/>
        <v>-2.5</v>
      </c>
      <c r="M1495" s="49">
        <f t="shared" si="3273"/>
        <v>-8750</v>
      </c>
    </row>
    <row r="1496" spans="1:13" s="42" customFormat="1" x14ac:dyDescent="0.25">
      <c r="A1496" s="5">
        <v>43475</v>
      </c>
      <c r="B1496" s="37" t="s">
        <v>172</v>
      </c>
      <c r="C1496" s="37">
        <v>2400</v>
      </c>
      <c r="D1496" s="37" t="s">
        <v>20</v>
      </c>
      <c r="E1496" s="74">
        <v>326.5</v>
      </c>
      <c r="F1496" s="37">
        <v>325.5</v>
      </c>
      <c r="G1496" s="37">
        <v>324</v>
      </c>
      <c r="H1496" s="74">
        <v>0</v>
      </c>
      <c r="I1496" s="49">
        <f t="shared" ref="I1496" si="3276">(IF(D1496="SELL",E1496-F1496,IF(D1496="BUY",F1496-E1496)))*C1496</f>
        <v>2400</v>
      </c>
      <c r="J1496" s="52">
        <f>C1496*1.5</f>
        <v>3600</v>
      </c>
      <c r="K1496" s="8">
        <v>0</v>
      </c>
      <c r="L1496" s="49">
        <f t="shared" ref="L1496" si="3277">(J1496+I1496+K1496)/C1496</f>
        <v>2.5</v>
      </c>
      <c r="M1496" s="49">
        <f t="shared" ref="M1496" si="3278">L1496*C1496</f>
        <v>6000</v>
      </c>
    </row>
    <row r="1497" spans="1:13" s="42" customFormat="1" x14ac:dyDescent="0.25">
      <c r="A1497" s="5">
        <v>43475</v>
      </c>
      <c r="B1497" s="37" t="s">
        <v>124</v>
      </c>
      <c r="C1497" s="37">
        <v>1000</v>
      </c>
      <c r="D1497" s="37" t="s">
        <v>20</v>
      </c>
      <c r="E1497" s="74">
        <v>663</v>
      </c>
      <c r="F1497" s="37">
        <v>667</v>
      </c>
      <c r="G1497" s="37">
        <v>0</v>
      </c>
      <c r="H1497" s="74">
        <v>0</v>
      </c>
      <c r="I1497" s="49">
        <f t="shared" ref="I1497" si="3279">(IF(D1497="SELL",E1497-F1497,IF(D1497="BUY",F1497-E1497)))*C1497</f>
        <v>-4000</v>
      </c>
      <c r="J1497" s="41">
        <v>0</v>
      </c>
      <c r="K1497" s="8">
        <v>0</v>
      </c>
      <c r="L1497" s="49">
        <f t="shared" ref="L1497:L1498" si="3280">(J1497+I1497+K1497)/C1497</f>
        <v>-4</v>
      </c>
      <c r="M1497" s="49">
        <f t="shared" ref="M1497:M1498" si="3281">L1497*C1497</f>
        <v>-4000</v>
      </c>
    </row>
    <row r="1498" spans="1:13" s="42" customFormat="1" x14ac:dyDescent="0.25">
      <c r="A1498" s="5">
        <v>43475</v>
      </c>
      <c r="B1498" s="37" t="s">
        <v>87</v>
      </c>
      <c r="C1498" s="37">
        <v>2100</v>
      </c>
      <c r="D1498" s="37" t="s">
        <v>20</v>
      </c>
      <c r="E1498" s="74">
        <v>231.9</v>
      </c>
      <c r="F1498" s="37">
        <v>0</v>
      </c>
      <c r="G1498" s="37">
        <v>0</v>
      </c>
      <c r="H1498" s="74">
        <v>0</v>
      </c>
      <c r="I1498" s="49">
        <v>0</v>
      </c>
      <c r="J1498" s="52">
        <v>0</v>
      </c>
      <c r="K1498" s="8">
        <v>0</v>
      </c>
      <c r="L1498" s="49">
        <f t="shared" si="3280"/>
        <v>0</v>
      </c>
      <c r="M1498" s="49">
        <f t="shared" si="3281"/>
        <v>0</v>
      </c>
    </row>
    <row r="1499" spans="1:13" s="42" customFormat="1" x14ac:dyDescent="0.25">
      <c r="A1499" s="5">
        <v>43474</v>
      </c>
      <c r="B1499" s="37" t="s">
        <v>170</v>
      </c>
      <c r="C1499" s="37">
        <v>13200</v>
      </c>
      <c r="D1499" s="37" t="s">
        <v>20</v>
      </c>
      <c r="E1499" s="74">
        <v>43.35</v>
      </c>
      <c r="F1499" s="37">
        <v>43</v>
      </c>
      <c r="G1499" s="37">
        <v>0</v>
      </c>
      <c r="H1499" s="74">
        <v>0</v>
      </c>
      <c r="I1499" s="49">
        <f>(IF(D1499="SELL",E1499-F1499,IF(D1499="BUY",F1499-E1499)))*C1499</f>
        <v>4620.0000000000191</v>
      </c>
      <c r="J1499" s="41">
        <v>0</v>
      </c>
      <c r="K1499" s="8">
        <v>0</v>
      </c>
      <c r="L1499" s="49">
        <f t="shared" ref="L1499" si="3282">(J1499+I1499+K1499)/C1499</f>
        <v>0.35000000000000142</v>
      </c>
      <c r="M1499" s="49">
        <f t="shared" ref="M1499" si="3283">L1499*C1499</f>
        <v>4620.0000000000191</v>
      </c>
    </row>
    <row r="1500" spans="1:13" s="42" customFormat="1" x14ac:dyDescent="0.25">
      <c r="A1500" s="5">
        <v>43474</v>
      </c>
      <c r="B1500" s="37" t="s">
        <v>531</v>
      </c>
      <c r="C1500" s="37">
        <v>2250</v>
      </c>
      <c r="D1500" s="37" t="s">
        <v>20</v>
      </c>
      <c r="E1500" s="74">
        <v>152</v>
      </c>
      <c r="F1500" s="37">
        <v>151</v>
      </c>
      <c r="G1500" s="37">
        <v>150</v>
      </c>
      <c r="H1500" s="74">
        <v>0</v>
      </c>
      <c r="I1500" s="49">
        <f>(IF(D1500="SELL",E1500-F1500,IF(D1500="BUY",F1500-E1500)))*C1500</f>
        <v>2250</v>
      </c>
      <c r="J1500" s="41">
        <f>2250*1</f>
        <v>2250</v>
      </c>
      <c r="K1500" s="41">
        <v>0</v>
      </c>
      <c r="L1500" s="49">
        <f t="shared" ref="L1500:L1501" si="3284">(J1500+I1500+K1500)/C1500</f>
        <v>2</v>
      </c>
      <c r="M1500" s="49">
        <f t="shared" ref="M1500:M1501" si="3285">L1500*C1500</f>
        <v>4500</v>
      </c>
    </row>
    <row r="1501" spans="1:13" s="42" customFormat="1" x14ac:dyDescent="0.25">
      <c r="A1501" s="5">
        <v>43474</v>
      </c>
      <c r="B1501" s="37" t="s">
        <v>172</v>
      </c>
      <c r="C1501" s="37">
        <v>2400</v>
      </c>
      <c r="D1501" s="37" t="s">
        <v>17</v>
      </c>
      <c r="E1501" s="74">
        <v>327.5</v>
      </c>
      <c r="F1501" s="37">
        <v>329</v>
      </c>
      <c r="G1501" s="37">
        <v>0</v>
      </c>
      <c r="H1501" s="74">
        <v>0</v>
      </c>
      <c r="I1501" s="49">
        <f t="shared" ref="I1501" si="3286">(IF(D1501="SELL",E1501-F1501,IF(D1501="BUY",F1501-E1501)))*C1501</f>
        <v>3600</v>
      </c>
      <c r="J1501" s="41">
        <v>0</v>
      </c>
      <c r="K1501" s="8">
        <v>0</v>
      </c>
      <c r="L1501" s="49">
        <f t="shared" si="3284"/>
        <v>1.5</v>
      </c>
      <c r="M1501" s="49">
        <f t="shared" si="3285"/>
        <v>3600</v>
      </c>
    </row>
    <row r="1502" spans="1:13" s="42" customFormat="1" x14ac:dyDescent="0.25">
      <c r="A1502" s="5">
        <v>43474</v>
      </c>
      <c r="B1502" s="37" t="s">
        <v>179</v>
      </c>
      <c r="C1502" s="37">
        <v>2000</v>
      </c>
      <c r="D1502" s="37" t="s">
        <v>20</v>
      </c>
      <c r="E1502" s="74">
        <v>293.5</v>
      </c>
      <c r="F1502" s="37">
        <v>292</v>
      </c>
      <c r="G1502" s="37">
        <v>291</v>
      </c>
      <c r="H1502" s="74">
        <v>0</v>
      </c>
      <c r="I1502" s="49">
        <f t="shared" ref="I1502" si="3287">(IF(D1502="SELL",E1502-F1502,IF(D1502="BUY",F1502-E1502)))*C1502</f>
        <v>3000</v>
      </c>
      <c r="J1502" s="41">
        <f>2000*1</f>
        <v>2000</v>
      </c>
      <c r="K1502" s="8">
        <v>0</v>
      </c>
      <c r="L1502" s="49">
        <f t="shared" ref="L1502" si="3288">(J1502+I1502+K1502)/C1502</f>
        <v>2.5</v>
      </c>
      <c r="M1502" s="49">
        <f>L1502*C1502</f>
        <v>5000</v>
      </c>
    </row>
    <row r="1503" spans="1:13" s="42" customFormat="1" x14ac:dyDescent="0.25">
      <c r="A1503" s="5">
        <v>43473</v>
      </c>
      <c r="B1503" s="37" t="s">
        <v>530</v>
      </c>
      <c r="C1503" s="37">
        <v>400</v>
      </c>
      <c r="D1503" s="37" t="s">
        <v>20</v>
      </c>
      <c r="E1503" s="74">
        <v>977</v>
      </c>
      <c r="F1503" s="37">
        <v>970</v>
      </c>
      <c r="G1503" s="37">
        <v>0</v>
      </c>
      <c r="H1503" s="74">
        <v>0</v>
      </c>
      <c r="I1503" s="49">
        <f t="shared" ref="I1503:I1505" si="3289">(IF(D1503="SELL",E1503-F1503,IF(D1503="BUY",F1503-E1503)))*C1503</f>
        <v>2800</v>
      </c>
      <c r="J1503" s="41">
        <v>0</v>
      </c>
      <c r="K1503" s="8">
        <v>0</v>
      </c>
      <c r="L1503" s="49">
        <f t="shared" ref="L1503:L1505" si="3290">(J1503+I1503+K1503)/C1503</f>
        <v>7</v>
      </c>
      <c r="M1503" s="49">
        <f>L1503*C1503</f>
        <v>2800</v>
      </c>
    </row>
    <row r="1504" spans="1:13" s="42" customFormat="1" x14ac:dyDescent="0.25">
      <c r="A1504" s="5">
        <v>43473</v>
      </c>
      <c r="B1504" s="37" t="s">
        <v>108</v>
      </c>
      <c r="C1504" s="37">
        <v>700</v>
      </c>
      <c r="D1504" s="37" t="s">
        <v>20</v>
      </c>
      <c r="E1504" s="74">
        <v>937</v>
      </c>
      <c r="F1504" s="37">
        <v>945</v>
      </c>
      <c r="G1504" s="37">
        <v>0</v>
      </c>
      <c r="H1504" s="74">
        <v>0</v>
      </c>
      <c r="I1504" s="49">
        <f t="shared" si="3289"/>
        <v>-5600</v>
      </c>
      <c r="J1504" s="41">
        <v>0</v>
      </c>
      <c r="K1504" s="8">
        <v>0</v>
      </c>
      <c r="L1504" s="49">
        <f t="shared" si="3290"/>
        <v>-8</v>
      </c>
      <c r="M1504" s="49">
        <f t="shared" ref="M1504:M1505" si="3291">L1504*C1504</f>
        <v>-5600</v>
      </c>
    </row>
    <row r="1505" spans="1:15" s="42" customFormat="1" x14ac:dyDescent="0.25">
      <c r="A1505" s="5">
        <v>43473</v>
      </c>
      <c r="B1505" s="37" t="s">
        <v>135</v>
      </c>
      <c r="C1505" s="37">
        <v>2300</v>
      </c>
      <c r="D1505" s="37" t="s">
        <v>20</v>
      </c>
      <c r="E1505" s="74">
        <v>193.5</v>
      </c>
      <c r="F1505" s="37">
        <v>196.5</v>
      </c>
      <c r="G1505" s="37">
        <v>0</v>
      </c>
      <c r="H1505" s="74">
        <v>0</v>
      </c>
      <c r="I1505" s="49">
        <f t="shared" si="3289"/>
        <v>-6900</v>
      </c>
      <c r="J1505" s="41">
        <v>0</v>
      </c>
      <c r="K1505" s="8">
        <v>0</v>
      </c>
      <c r="L1505" s="49">
        <f t="shared" si="3290"/>
        <v>-3</v>
      </c>
      <c r="M1505" s="49">
        <f t="shared" si="3291"/>
        <v>-6900</v>
      </c>
    </row>
    <row r="1506" spans="1:15" s="42" customFormat="1" x14ac:dyDescent="0.25">
      <c r="A1506" s="5">
        <v>43472</v>
      </c>
      <c r="B1506" s="37" t="s">
        <v>68</v>
      </c>
      <c r="C1506" s="37">
        <v>3500</v>
      </c>
      <c r="D1506" s="37" t="s">
        <v>17</v>
      </c>
      <c r="E1506" s="74">
        <v>134</v>
      </c>
      <c r="F1506" s="37">
        <v>134.35</v>
      </c>
      <c r="G1506" s="37">
        <v>0</v>
      </c>
      <c r="H1506" s="74">
        <v>0</v>
      </c>
      <c r="I1506" s="49">
        <f t="shared" ref="I1506" si="3292">(IF(D1506="SELL",E1506-F1506,IF(D1506="BUY",F1506-E1506)))*C1506</f>
        <v>1224.99999999998</v>
      </c>
      <c r="J1506" s="41">
        <v>0</v>
      </c>
      <c r="K1506" s="8">
        <v>0</v>
      </c>
      <c r="L1506" s="49">
        <f t="shared" ref="L1506" si="3293">(J1506+I1506+K1506)/C1506</f>
        <v>0.34999999999999426</v>
      </c>
      <c r="M1506" s="49">
        <f t="shared" ref="M1506" si="3294">L1506*C1506</f>
        <v>1224.99999999998</v>
      </c>
    </row>
    <row r="1507" spans="1:15" s="42" customFormat="1" x14ac:dyDescent="0.25">
      <c r="A1507" s="5">
        <v>43472</v>
      </c>
      <c r="B1507" s="37" t="s">
        <v>19</v>
      </c>
      <c r="C1507" s="37">
        <v>2600</v>
      </c>
      <c r="D1507" s="37" t="s">
        <v>20</v>
      </c>
      <c r="E1507" s="74">
        <v>182.8</v>
      </c>
      <c r="F1507" s="37">
        <v>181.8</v>
      </c>
      <c r="G1507" s="37">
        <v>180.8</v>
      </c>
      <c r="H1507" s="74">
        <v>179</v>
      </c>
      <c r="I1507" s="49">
        <f t="shared" ref="I1507" si="3295">(IF(D1507="SELL",E1507-F1507,IF(D1507="BUY",F1507-E1507)))*C1507</f>
        <v>2600</v>
      </c>
      <c r="J1507" s="41">
        <f>2600*1</f>
        <v>2600</v>
      </c>
      <c r="K1507" s="8">
        <f>2600*1.8</f>
        <v>4680</v>
      </c>
      <c r="L1507" s="49">
        <f t="shared" ref="L1507" si="3296">(J1507+I1507+K1507)/C1507</f>
        <v>3.8</v>
      </c>
      <c r="M1507" s="49">
        <f t="shared" ref="M1507" si="3297">L1507*C1507</f>
        <v>9880</v>
      </c>
    </row>
    <row r="1508" spans="1:15" s="42" customFormat="1" x14ac:dyDescent="0.25">
      <c r="A1508" s="5">
        <v>43472</v>
      </c>
      <c r="B1508" s="37" t="s">
        <v>117</v>
      </c>
      <c r="C1508" s="37">
        <v>1300</v>
      </c>
      <c r="D1508" s="37" t="s">
        <v>20</v>
      </c>
      <c r="E1508" s="74">
        <v>462</v>
      </c>
      <c r="F1508" s="37">
        <v>468</v>
      </c>
      <c r="G1508" s="37">
        <v>0</v>
      </c>
      <c r="H1508" s="74">
        <v>0</v>
      </c>
      <c r="I1508" s="49">
        <f t="shared" ref="I1508:I1510" si="3298">(IF(D1508="SELL",E1508-F1508,IF(D1508="BUY",F1508-E1508)))*C1508</f>
        <v>-7800</v>
      </c>
      <c r="J1508" s="41">
        <v>0</v>
      </c>
      <c r="K1508" s="8">
        <v>0</v>
      </c>
      <c r="L1508" s="49">
        <f t="shared" ref="L1508:L1509" si="3299">(J1508+I1508+K1508)/C1508</f>
        <v>-6</v>
      </c>
      <c r="M1508" s="49">
        <f t="shared" ref="M1508:M1510" si="3300">L1508*C1508</f>
        <v>-7800</v>
      </c>
    </row>
    <row r="1509" spans="1:15" s="42" customFormat="1" x14ac:dyDescent="0.25">
      <c r="A1509" s="5">
        <v>43472</v>
      </c>
      <c r="B1509" s="37" t="s">
        <v>529</v>
      </c>
      <c r="C1509" s="37">
        <v>4500</v>
      </c>
      <c r="D1509" s="37" t="s">
        <v>17</v>
      </c>
      <c r="E1509" s="74">
        <v>177</v>
      </c>
      <c r="F1509" s="37">
        <v>175</v>
      </c>
      <c r="G1509" s="37">
        <v>0</v>
      </c>
      <c r="H1509" s="74">
        <v>0</v>
      </c>
      <c r="I1509" s="49">
        <f t="shared" si="3298"/>
        <v>-9000</v>
      </c>
      <c r="J1509" s="41">
        <v>0</v>
      </c>
      <c r="K1509" s="8">
        <v>0</v>
      </c>
      <c r="L1509" s="49">
        <f t="shared" si="3299"/>
        <v>-2</v>
      </c>
      <c r="M1509" s="49">
        <f t="shared" si="3300"/>
        <v>-9000</v>
      </c>
    </row>
    <row r="1510" spans="1:15" s="42" customFormat="1" x14ac:dyDescent="0.25">
      <c r="A1510" s="5">
        <v>43472</v>
      </c>
      <c r="B1510" s="37" t="s">
        <v>124</v>
      </c>
      <c r="C1510" s="37">
        <v>1000</v>
      </c>
      <c r="D1510" s="37" t="s">
        <v>20</v>
      </c>
      <c r="E1510" s="74">
        <v>655</v>
      </c>
      <c r="F1510" s="37">
        <v>651</v>
      </c>
      <c r="G1510" s="37">
        <v>648</v>
      </c>
      <c r="H1510" s="74">
        <v>0</v>
      </c>
      <c r="I1510" s="49">
        <f t="shared" si="3298"/>
        <v>4000</v>
      </c>
      <c r="J1510" s="41">
        <v>0</v>
      </c>
      <c r="K1510" s="8">
        <v>0</v>
      </c>
      <c r="L1510" s="49">
        <f t="shared" ref="L1510" si="3301">(J1510+I1510+K1510)/C1510</f>
        <v>4</v>
      </c>
      <c r="M1510" s="49">
        <f t="shared" si="3300"/>
        <v>4000</v>
      </c>
    </row>
    <row r="1511" spans="1:15" s="42" customFormat="1" x14ac:dyDescent="0.25">
      <c r="A1511" s="5">
        <v>43469</v>
      </c>
      <c r="B1511" s="37" t="s">
        <v>331</v>
      </c>
      <c r="C1511" s="37">
        <v>1000</v>
      </c>
      <c r="D1511" s="37" t="s">
        <v>20</v>
      </c>
      <c r="E1511" s="74">
        <v>683</v>
      </c>
      <c r="F1511" s="37">
        <v>681</v>
      </c>
      <c r="G1511" s="37">
        <v>679</v>
      </c>
      <c r="H1511" s="74">
        <v>0</v>
      </c>
      <c r="I1511" s="49">
        <f t="shared" ref="I1511" si="3302">(IF(D1511="SELL",E1511-F1511,IF(D1511="BUY",F1511-E1511)))*C1511</f>
        <v>2000</v>
      </c>
      <c r="J1511" s="41">
        <v>2</v>
      </c>
      <c r="K1511" s="8">
        <v>0</v>
      </c>
      <c r="L1511" s="49">
        <v>4</v>
      </c>
      <c r="M1511" s="49">
        <f t="shared" ref="M1511" si="3303">L1511*C1511</f>
        <v>4000</v>
      </c>
    </row>
    <row r="1512" spans="1:15" s="42" customFormat="1" x14ac:dyDescent="0.25">
      <c r="A1512" s="5">
        <v>43469</v>
      </c>
      <c r="B1512" s="37" t="s">
        <v>528</v>
      </c>
      <c r="C1512" s="37">
        <v>7000</v>
      </c>
      <c r="D1512" s="37" t="s">
        <v>20</v>
      </c>
      <c r="E1512" s="74">
        <v>93.4</v>
      </c>
      <c r="F1512" s="37">
        <v>95</v>
      </c>
      <c r="G1512" s="37">
        <v>0</v>
      </c>
      <c r="H1512" s="74">
        <v>0</v>
      </c>
      <c r="I1512" s="49">
        <f t="shared" ref="I1512:I1513" si="3304">(IF(D1512="SELL",E1512-F1512,IF(D1512="BUY",F1512-E1512)))*C1512</f>
        <v>-11199.99999999996</v>
      </c>
      <c r="J1512" s="41">
        <v>0</v>
      </c>
      <c r="K1512" s="8">
        <v>0</v>
      </c>
      <c r="L1512" s="49">
        <f t="shared" ref="L1512" si="3305">(J1512+I1512+K1512)/C1512</f>
        <v>-1.5999999999999943</v>
      </c>
      <c r="M1512" s="49">
        <f t="shared" ref="M1512:M1513" si="3306">L1512*C1512</f>
        <v>-11199.99999999996</v>
      </c>
    </row>
    <row r="1513" spans="1:15" s="42" customFormat="1" x14ac:dyDescent="0.25">
      <c r="A1513" s="5">
        <v>43469</v>
      </c>
      <c r="B1513" s="37" t="s">
        <v>298</v>
      </c>
      <c r="C1513" s="37">
        <v>2000</v>
      </c>
      <c r="D1513" s="37" t="s">
        <v>17</v>
      </c>
      <c r="E1513" s="74">
        <v>248</v>
      </c>
      <c r="F1513" s="37">
        <v>250</v>
      </c>
      <c r="G1513" s="37">
        <v>252</v>
      </c>
      <c r="H1513" s="74">
        <v>0</v>
      </c>
      <c r="I1513" s="49">
        <f t="shared" si="3304"/>
        <v>4000</v>
      </c>
      <c r="J1513" s="41">
        <v>0</v>
      </c>
      <c r="K1513" s="8">
        <v>0</v>
      </c>
      <c r="L1513" s="49">
        <v>4</v>
      </c>
      <c r="M1513" s="49">
        <f t="shared" si="3306"/>
        <v>8000</v>
      </c>
    </row>
    <row r="1514" spans="1:15" s="42" customFormat="1" x14ac:dyDescent="0.25">
      <c r="A1514" s="5">
        <v>43468</v>
      </c>
      <c r="B1514" s="37" t="s">
        <v>331</v>
      </c>
      <c r="C1514" s="37">
        <v>1000</v>
      </c>
      <c r="D1514" s="37" t="s">
        <v>20</v>
      </c>
      <c r="E1514" s="74">
        <v>685</v>
      </c>
      <c r="F1514" s="37">
        <v>683</v>
      </c>
      <c r="G1514" s="37">
        <v>0</v>
      </c>
      <c r="H1514" s="74">
        <v>0</v>
      </c>
      <c r="I1514" s="49">
        <f t="shared" ref="I1514" si="3307">(IF(D1514="SELL",E1514-F1514,IF(D1514="BUY",F1514-E1514)))*C1514</f>
        <v>2000</v>
      </c>
      <c r="J1514" s="41">
        <v>0</v>
      </c>
      <c r="K1514" s="8">
        <f t="shared" ref="K1514" si="3308">G1514-H1514</f>
        <v>0</v>
      </c>
      <c r="L1514" s="49">
        <f t="shared" ref="L1514" si="3309">(J1514+I1514+K1514)/C1514</f>
        <v>2</v>
      </c>
      <c r="M1514" s="49">
        <f t="shared" ref="M1514" si="3310">L1514*C1514</f>
        <v>2000</v>
      </c>
    </row>
    <row r="1515" spans="1:15" s="42" customFormat="1" x14ac:dyDescent="0.25">
      <c r="A1515" s="5">
        <v>43468</v>
      </c>
      <c r="B1515" s="37" t="s">
        <v>527</v>
      </c>
      <c r="C1515" s="37">
        <v>9000</v>
      </c>
      <c r="D1515" s="37" t="s">
        <v>17</v>
      </c>
      <c r="E1515" s="74">
        <v>74.8</v>
      </c>
      <c r="F1515" s="37">
        <v>0</v>
      </c>
      <c r="G1515" s="37">
        <v>0</v>
      </c>
      <c r="H1515" s="74">
        <v>0</v>
      </c>
      <c r="I1515" s="49">
        <v>0</v>
      </c>
      <c r="J1515" s="41">
        <v>0</v>
      </c>
      <c r="K1515" s="8">
        <f t="shared" ref="K1515:K1518" si="3311">G1515-H1515</f>
        <v>0</v>
      </c>
      <c r="L1515" s="49">
        <f t="shared" ref="L1515:L1518" si="3312">(J1515+I1515+K1515)/C1515</f>
        <v>0</v>
      </c>
      <c r="M1515" s="49">
        <f t="shared" ref="M1515:M1518" si="3313">L1515*C1515</f>
        <v>0</v>
      </c>
    </row>
    <row r="1516" spans="1:15" s="42" customFormat="1" x14ac:dyDescent="0.25">
      <c r="A1516" s="5">
        <v>43468</v>
      </c>
      <c r="B1516" s="37" t="s">
        <v>526</v>
      </c>
      <c r="C1516" s="37">
        <v>400</v>
      </c>
      <c r="D1516" s="37" t="s">
        <v>17</v>
      </c>
      <c r="E1516" s="74">
        <v>1610</v>
      </c>
      <c r="F1516" s="37">
        <v>1595</v>
      </c>
      <c r="G1516" s="37">
        <v>0</v>
      </c>
      <c r="H1516" s="74">
        <v>0</v>
      </c>
      <c r="I1516" s="49">
        <f t="shared" ref="I1516:I1518" si="3314">(IF(D1516="SELL",E1516-F1516,IF(D1516="BUY",F1516-E1516)))*C1516</f>
        <v>-6000</v>
      </c>
      <c r="J1516" s="41">
        <v>0</v>
      </c>
      <c r="K1516" s="8">
        <f t="shared" si="3311"/>
        <v>0</v>
      </c>
      <c r="L1516" s="49">
        <f t="shared" si="3312"/>
        <v>-15</v>
      </c>
      <c r="M1516" s="49">
        <f t="shared" si="3313"/>
        <v>-6000</v>
      </c>
    </row>
    <row r="1517" spans="1:15" s="42" customFormat="1" x14ac:dyDescent="0.25">
      <c r="A1517" s="5">
        <v>43468</v>
      </c>
      <c r="B1517" s="37" t="s">
        <v>389</v>
      </c>
      <c r="C1517" s="37">
        <v>6000</v>
      </c>
      <c r="D1517" s="37" t="s">
        <v>17</v>
      </c>
      <c r="E1517" s="74">
        <v>122.1</v>
      </c>
      <c r="F1517" s="37">
        <v>122.5</v>
      </c>
      <c r="G1517" s="37">
        <v>0</v>
      </c>
      <c r="H1517" s="74">
        <v>0</v>
      </c>
      <c r="I1517" s="49">
        <f t="shared" si="3314"/>
        <v>2400.0000000000341</v>
      </c>
      <c r="J1517" s="41">
        <v>0</v>
      </c>
      <c r="K1517" s="8">
        <f t="shared" si="3311"/>
        <v>0</v>
      </c>
      <c r="L1517" s="49">
        <f t="shared" si="3312"/>
        <v>0.40000000000000568</v>
      </c>
      <c r="M1517" s="49">
        <f t="shared" si="3313"/>
        <v>2400.0000000000341</v>
      </c>
    </row>
    <row r="1518" spans="1:15" s="42" customFormat="1" x14ac:dyDescent="0.25">
      <c r="A1518" s="5">
        <v>43468</v>
      </c>
      <c r="B1518" s="37" t="s">
        <v>123</v>
      </c>
      <c r="C1518" s="37">
        <v>2750</v>
      </c>
      <c r="D1518" s="37" t="s">
        <v>20</v>
      </c>
      <c r="E1518" s="74">
        <v>274.5</v>
      </c>
      <c r="F1518" s="37">
        <v>273</v>
      </c>
      <c r="G1518" s="37">
        <v>0</v>
      </c>
      <c r="H1518" s="74">
        <v>0</v>
      </c>
      <c r="I1518" s="49">
        <f t="shared" si="3314"/>
        <v>4125</v>
      </c>
      <c r="J1518" s="41">
        <v>0</v>
      </c>
      <c r="K1518" s="8">
        <f t="shared" si="3311"/>
        <v>0</v>
      </c>
      <c r="L1518" s="49">
        <f t="shared" si="3312"/>
        <v>1.5</v>
      </c>
      <c r="M1518" s="49">
        <f t="shared" si="3313"/>
        <v>4125</v>
      </c>
    </row>
    <row r="1519" spans="1:15" s="42" customFormat="1" x14ac:dyDescent="0.25">
      <c r="A1519" s="5">
        <v>43467</v>
      </c>
      <c r="B1519" s="37" t="s">
        <v>515</v>
      </c>
      <c r="C1519" s="37">
        <v>2200</v>
      </c>
      <c r="D1519" s="37" t="s">
        <v>20</v>
      </c>
      <c r="E1519" s="74">
        <v>257.5</v>
      </c>
      <c r="F1519" s="37">
        <v>255</v>
      </c>
      <c r="G1519" s="37">
        <v>253</v>
      </c>
      <c r="H1519" s="74">
        <v>250</v>
      </c>
      <c r="I1519" s="49">
        <f t="shared" ref="I1519:I1523" si="3315">(IF(D1519="SELL",E1519-F1519,IF(D1519="BUY",F1519-E1519)))*C1519</f>
        <v>5500</v>
      </c>
      <c r="J1519" s="41">
        <f>F1519-G1519</f>
        <v>2</v>
      </c>
      <c r="K1519" s="8">
        <f>G1519-H1519</f>
        <v>3</v>
      </c>
      <c r="L1519" s="49">
        <v>7.5</v>
      </c>
      <c r="M1519" s="49">
        <f>L1519*C1519</f>
        <v>16500</v>
      </c>
      <c r="O1519" s="61"/>
    </row>
    <row r="1520" spans="1:15" s="42" customFormat="1" x14ac:dyDescent="0.25">
      <c r="A1520" s="5">
        <v>43467</v>
      </c>
      <c r="B1520" s="37" t="s">
        <v>525</v>
      </c>
      <c r="C1520" s="37">
        <v>4000</v>
      </c>
      <c r="D1520" s="37" t="s">
        <v>20</v>
      </c>
      <c r="E1520" s="74">
        <v>195.5</v>
      </c>
      <c r="F1520" s="37">
        <v>195</v>
      </c>
      <c r="G1520" s="37">
        <v>194.5</v>
      </c>
      <c r="H1520" s="74">
        <v>194</v>
      </c>
      <c r="I1520" s="49">
        <f t="shared" si="3315"/>
        <v>2000</v>
      </c>
      <c r="J1520" s="41">
        <f>E1520-F1520</f>
        <v>0.5</v>
      </c>
      <c r="K1520" s="8">
        <f>F1520-G1520</f>
        <v>0.5</v>
      </c>
      <c r="L1520" s="49">
        <v>1.5</v>
      </c>
      <c r="M1520" s="49">
        <f>L1520*C1520</f>
        <v>6000</v>
      </c>
    </row>
    <row r="1521" spans="1:13" s="42" customFormat="1" x14ac:dyDescent="0.25">
      <c r="A1521" s="5">
        <v>43467</v>
      </c>
      <c r="B1521" s="37" t="s">
        <v>123</v>
      </c>
      <c r="C1521" s="37">
        <v>2750</v>
      </c>
      <c r="D1521" s="37" t="s">
        <v>20</v>
      </c>
      <c r="E1521" s="74">
        <v>275.3</v>
      </c>
      <c r="F1521" s="37">
        <v>274.3</v>
      </c>
      <c r="G1521" s="37">
        <v>0</v>
      </c>
      <c r="H1521" s="74">
        <v>0</v>
      </c>
      <c r="I1521" s="49">
        <f t="shared" si="3315"/>
        <v>2750</v>
      </c>
      <c r="J1521" s="41">
        <v>0</v>
      </c>
      <c r="K1521" s="8">
        <v>0</v>
      </c>
      <c r="L1521" s="49">
        <f t="shared" ref="L1521:L1523" si="3316">(J1521+I1521+K1521)/C1521</f>
        <v>1</v>
      </c>
      <c r="M1521" s="49">
        <f t="shared" ref="M1521:M1523" si="3317">L1521*C1521</f>
        <v>2750</v>
      </c>
    </row>
    <row r="1522" spans="1:13" s="42" customFormat="1" x14ac:dyDescent="0.25">
      <c r="A1522" s="5">
        <v>43467</v>
      </c>
      <c r="B1522" s="37" t="s">
        <v>524</v>
      </c>
      <c r="C1522" s="37">
        <v>1250</v>
      </c>
      <c r="D1522" s="37" t="s">
        <v>17</v>
      </c>
      <c r="E1522" s="74">
        <v>627</v>
      </c>
      <c r="F1522" s="37">
        <v>623</v>
      </c>
      <c r="G1522" s="37">
        <v>0</v>
      </c>
      <c r="H1522" s="74">
        <v>0</v>
      </c>
      <c r="I1522" s="49">
        <f t="shared" si="3315"/>
        <v>-5000</v>
      </c>
      <c r="J1522" s="41">
        <v>0</v>
      </c>
      <c r="K1522" s="8">
        <v>0</v>
      </c>
      <c r="L1522" s="49">
        <f t="shared" si="3316"/>
        <v>-4</v>
      </c>
      <c r="M1522" s="49">
        <f t="shared" si="3317"/>
        <v>-5000</v>
      </c>
    </row>
    <row r="1523" spans="1:13" s="42" customFormat="1" x14ac:dyDescent="0.25">
      <c r="A1523" s="5">
        <v>43467</v>
      </c>
      <c r="B1523" s="37" t="s">
        <v>523</v>
      </c>
      <c r="C1523" s="37">
        <v>500</v>
      </c>
      <c r="D1523" s="37" t="s">
        <v>17</v>
      </c>
      <c r="E1523" s="74">
        <v>1275</v>
      </c>
      <c r="F1523" s="37">
        <v>1260</v>
      </c>
      <c r="G1523" s="37">
        <v>0</v>
      </c>
      <c r="H1523" s="74">
        <v>0</v>
      </c>
      <c r="I1523" s="49">
        <f t="shared" si="3315"/>
        <v>-7500</v>
      </c>
      <c r="J1523" s="41">
        <v>0</v>
      </c>
      <c r="K1523" s="8">
        <v>0</v>
      </c>
      <c r="L1523" s="49">
        <f t="shared" si="3316"/>
        <v>-15</v>
      </c>
      <c r="M1523" s="49">
        <f t="shared" si="3317"/>
        <v>-7500</v>
      </c>
    </row>
    <row r="1524" spans="1:13" s="42" customFormat="1" x14ac:dyDescent="0.25">
      <c r="A1524" s="5">
        <v>43466</v>
      </c>
      <c r="B1524" s="37" t="s">
        <v>123</v>
      </c>
      <c r="C1524" s="37">
        <v>2750</v>
      </c>
      <c r="D1524" s="37" t="s">
        <v>17</v>
      </c>
      <c r="E1524" s="74">
        <v>273.5</v>
      </c>
      <c r="F1524" s="37">
        <v>274.5</v>
      </c>
      <c r="G1524" s="37">
        <v>0</v>
      </c>
      <c r="H1524" s="74">
        <v>0</v>
      </c>
      <c r="I1524" s="49">
        <f t="shared" ref="I1524:I1528" si="3318">(IF(D1524="SELL",E1524-F1524,IF(D1524="BUY",F1524-E1524)))*C1524</f>
        <v>2750</v>
      </c>
      <c r="J1524" s="41">
        <v>0</v>
      </c>
      <c r="K1524" s="8">
        <v>0</v>
      </c>
      <c r="L1524" s="49">
        <f t="shared" ref="L1524:L1528" si="3319">(J1524+I1524+K1524)/C1524</f>
        <v>1</v>
      </c>
      <c r="M1524" s="49">
        <f t="shared" ref="M1524:M1528" si="3320">L1524*C1524</f>
        <v>2750</v>
      </c>
    </row>
    <row r="1525" spans="1:13" s="42" customFormat="1" x14ac:dyDescent="0.25">
      <c r="A1525" s="5">
        <v>43466</v>
      </c>
      <c r="B1525" s="37" t="s">
        <v>441</v>
      </c>
      <c r="C1525" s="37">
        <v>1000</v>
      </c>
      <c r="D1525" s="37" t="s">
        <v>17</v>
      </c>
      <c r="E1525" s="74">
        <v>700.5</v>
      </c>
      <c r="F1525" s="37">
        <v>695</v>
      </c>
      <c r="G1525" s="37">
        <v>0</v>
      </c>
      <c r="H1525" s="74">
        <v>0</v>
      </c>
      <c r="I1525" s="49">
        <f t="shared" si="3318"/>
        <v>-5500</v>
      </c>
      <c r="J1525" s="41">
        <v>0</v>
      </c>
      <c r="K1525" s="8">
        <v>0</v>
      </c>
      <c r="L1525" s="49">
        <f t="shared" si="3319"/>
        <v>-5.5</v>
      </c>
      <c r="M1525" s="49">
        <f t="shared" si="3320"/>
        <v>-5500</v>
      </c>
    </row>
    <row r="1526" spans="1:13" s="42" customFormat="1" x14ac:dyDescent="0.25">
      <c r="A1526" s="5">
        <v>43466</v>
      </c>
      <c r="B1526" s="37" t="s">
        <v>19</v>
      </c>
      <c r="C1526" s="37">
        <v>2600</v>
      </c>
      <c r="D1526" s="37" t="s">
        <v>17</v>
      </c>
      <c r="E1526" s="74">
        <v>181.5</v>
      </c>
      <c r="F1526" s="37">
        <v>182.5</v>
      </c>
      <c r="G1526" s="37">
        <v>0</v>
      </c>
      <c r="H1526" s="74">
        <v>0</v>
      </c>
      <c r="I1526" s="49">
        <f t="shared" si="3318"/>
        <v>2600</v>
      </c>
      <c r="J1526" s="41">
        <v>0</v>
      </c>
      <c r="K1526" s="8">
        <v>0</v>
      </c>
      <c r="L1526" s="49">
        <f t="shared" si="3319"/>
        <v>1</v>
      </c>
      <c r="M1526" s="49">
        <f t="shared" si="3320"/>
        <v>2600</v>
      </c>
    </row>
    <row r="1527" spans="1:13" s="42" customFormat="1" x14ac:dyDescent="0.25">
      <c r="A1527" s="5">
        <v>43466</v>
      </c>
      <c r="B1527" s="37" t="s">
        <v>103</v>
      </c>
      <c r="C1527" s="37">
        <v>500</v>
      </c>
      <c r="D1527" s="37" t="s">
        <v>20</v>
      </c>
      <c r="E1527" s="74">
        <v>1968</v>
      </c>
      <c r="F1527" s="37">
        <v>1955</v>
      </c>
      <c r="G1527" s="37">
        <v>0</v>
      </c>
      <c r="H1527" s="74">
        <v>0</v>
      </c>
      <c r="I1527" s="49">
        <f t="shared" si="3318"/>
        <v>6500</v>
      </c>
      <c r="J1527" s="41">
        <v>0</v>
      </c>
      <c r="K1527" s="8">
        <v>0</v>
      </c>
      <c r="L1527" s="49">
        <f t="shared" si="3319"/>
        <v>13</v>
      </c>
      <c r="M1527" s="49">
        <f t="shared" si="3320"/>
        <v>6500</v>
      </c>
    </row>
    <row r="1528" spans="1:13" s="42" customFormat="1" x14ac:dyDescent="0.25">
      <c r="A1528" s="5">
        <v>43466</v>
      </c>
      <c r="B1528" s="37" t="s">
        <v>485</v>
      </c>
      <c r="C1528" s="37">
        <v>1200</v>
      </c>
      <c r="D1528" s="37" t="s">
        <v>17</v>
      </c>
      <c r="E1528" s="74">
        <v>628</v>
      </c>
      <c r="F1528" s="37">
        <v>630</v>
      </c>
      <c r="G1528" s="37">
        <v>632</v>
      </c>
      <c r="H1528" s="74">
        <v>0</v>
      </c>
      <c r="I1528" s="49">
        <f t="shared" si="3318"/>
        <v>2400</v>
      </c>
      <c r="J1528" s="41">
        <v>0</v>
      </c>
      <c r="K1528" s="8">
        <v>0</v>
      </c>
      <c r="L1528" s="49">
        <f t="shared" si="3319"/>
        <v>2</v>
      </c>
      <c r="M1528" s="49">
        <f t="shared" si="3320"/>
        <v>2400</v>
      </c>
    </row>
    <row r="1529" spans="1:13" s="42" customFormat="1" x14ac:dyDescent="0.25">
      <c r="A1529" s="5">
        <v>43465</v>
      </c>
      <c r="B1529" s="37" t="s">
        <v>500</v>
      </c>
      <c r="C1529" s="37">
        <v>400</v>
      </c>
      <c r="D1529" s="37" t="s">
        <v>17</v>
      </c>
      <c r="E1529" s="74">
        <v>1512</v>
      </c>
      <c r="F1529" s="37">
        <v>1515.65</v>
      </c>
      <c r="G1529" s="37">
        <v>0</v>
      </c>
      <c r="H1529" s="74">
        <v>0</v>
      </c>
      <c r="I1529" s="49">
        <f t="shared" ref="I1529:I1537" si="3321">(IF(D1529="SELL",E1529-F1529,IF(D1529="BUY",F1529-E1529)))*C1529</f>
        <v>1460.0000000000364</v>
      </c>
      <c r="J1529" s="41">
        <v>0</v>
      </c>
      <c r="K1529" s="8">
        <v>0</v>
      </c>
      <c r="L1529" s="49">
        <f t="shared" ref="L1529:L1537" si="3322">(J1529+I1529+K1529)/C1529</f>
        <v>3.6500000000000909</v>
      </c>
      <c r="M1529" s="49">
        <f t="shared" ref="M1529:M1537" si="3323">L1529*C1529</f>
        <v>1460.0000000000364</v>
      </c>
    </row>
    <row r="1530" spans="1:13" s="42" customFormat="1" x14ac:dyDescent="0.25">
      <c r="A1530" s="5">
        <v>43465</v>
      </c>
      <c r="B1530" s="37" t="s">
        <v>142</v>
      </c>
      <c r="C1530" s="37">
        <v>400</v>
      </c>
      <c r="D1530" s="37" t="s">
        <v>17</v>
      </c>
      <c r="E1530" s="74">
        <v>1506</v>
      </c>
      <c r="F1530" s="37">
        <v>1511.1</v>
      </c>
      <c r="G1530" s="37">
        <v>0</v>
      </c>
      <c r="H1530" s="74">
        <v>0</v>
      </c>
      <c r="I1530" s="49">
        <f t="shared" si="3321"/>
        <v>2039.9999999999636</v>
      </c>
      <c r="J1530" s="41">
        <v>0</v>
      </c>
      <c r="K1530" s="8">
        <v>0</v>
      </c>
      <c r="L1530" s="49">
        <f t="shared" si="3322"/>
        <v>5.0999999999999091</v>
      </c>
      <c r="M1530" s="49">
        <f t="shared" si="3323"/>
        <v>2039.9999999999636</v>
      </c>
    </row>
    <row r="1531" spans="1:13" s="42" customFormat="1" x14ac:dyDescent="0.25">
      <c r="A1531" s="5">
        <v>43465</v>
      </c>
      <c r="B1531" s="37" t="s">
        <v>522</v>
      </c>
      <c r="C1531" s="37">
        <v>500</v>
      </c>
      <c r="D1531" s="37" t="s">
        <v>17</v>
      </c>
      <c r="E1531" s="74">
        <v>1205</v>
      </c>
      <c r="F1531" s="37">
        <v>1195</v>
      </c>
      <c r="G1531" s="37">
        <v>0</v>
      </c>
      <c r="H1531" s="74">
        <v>0</v>
      </c>
      <c r="I1531" s="49">
        <f t="shared" si="3321"/>
        <v>-5000</v>
      </c>
      <c r="J1531" s="41">
        <v>0</v>
      </c>
      <c r="K1531" s="8">
        <v>0</v>
      </c>
      <c r="L1531" s="49">
        <f t="shared" si="3322"/>
        <v>-10</v>
      </c>
      <c r="M1531" s="49">
        <f t="shared" si="3323"/>
        <v>-5000</v>
      </c>
    </row>
    <row r="1532" spans="1:13" s="42" customFormat="1" x14ac:dyDescent="0.25">
      <c r="A1532" s="5">
        <v>43465</v>
      </c>
      <c r="B1532" s="37" t="s">
        <v>521</v>
      </c>
      <c r="C1532" s="37">
        <v>2250</v>
      </c>
      <c r="D1532" s="37" t="s">
        <v>17</v>
      </c>
      <c r="E1532" s="74">
        <v>164.9</v>
      </c>
      <c r="F1532" s="37">
        <v>165.9</v>
      </c>
      <c r="G1532" s="37">
        <v>166.9</v>
      </c>
      <c r="H1532" s="74">
        <v>0</v>
      </c>
      <c r="I1532" s="49">
        <f t="shared" si="3321"/>
        <v>2250</v>
      </c>
      <c r="J1532" s="8">
        <v>0</v>
      </c>
      <c r="K1532" s="8">
        <v>0</v>
      </c>
      <c r="L1532" s="49">
        <v>2</v>
      </c>
      <c r="M1532" s="49">
        <f t="shared" si="3323"/>
        <v>4500</v>
      </c>
    </row>
    <row r="1533" spans="1:13" s="42" customFormat="1" x14ac:dyDescent="0.25">
      <c r="A1533" s="5">
        <v>43462</v>
      </c>
      <c r="B1533" s="37" t="s">
        <v>520</v>
      </c>
      <c r="C1533" s="37">
        <v>250</v>
      </c>
      <c r="D1533" s="37" t="s">
        <v>17</v>
      </c>
      <c r="E1533" s="74">
        <v>2646</v>
      </c>
      <c r="F1533" s="37">
        <v>2651</v>
      </c>
      <c r="G1533" s="37">
        <v>0</v>
      </c>
      <c r="H1533" s="74">
        <v>0</v>
      </c>
      <c r="I1533" s="49">
        <f t="shared" si="3321"/>
        <v>1250</v>
      </c>
      <c r="J1533" s="41">
        <v>0</v>
      </c>
      <c r="K1533" s="8">
        <v>0</v>
      </c>
      <c r="L1533" s="49">
        <f t="shared" si="3322"/>
        <v>5</v>
      </c>
      <c r="M1533" s="49">
        <f t="shared" si="3323"/>
        <v>1250</v>
      </c>
    </row>
    <row r="1534" spans="1:13" s="42" customFormat="1" x14ac:dyDescent="0.25">
      <c r="A1534" s="5">
        <v>43462</v>
      </c>
      <c r="B1534" s="37" t="s">
        <v>500</v>
      </c>
      <c r="C1534" s="37">
        <v>400</v>
      </c>
      <c r="D1534" s="37" t="s">
        <v>17</v>
      </c>
      <c r="E1534" s="74">
        <v>1495</v>
      </c>
      <c r="F1534" s="37">
        <v>1500</v>
      </c>
      <c r="G1534" s="37">
        <v>0</v>
      </c>
      <c r="H1534" s="74">
        <v>0</v>
      </c>
      <c r="I1534" s="49">
        <f t="shared" si="3321"/>
        <v>2000</v>
      </c>
      <c r="J1534" s="41">
        <v>0</v>
      </c>
      <c r="K1534" s="8">
        <v>0</v>
      </c>
      <c r="L1534" s="49">
        <f t="shared" si="3322"/>
        <v>5</v>
      </c>
      <c r="M1534" s="49">
        <f t="shared" si="3323"/>
        <v>2000</v>
      </c>
    </row>
    <row r="1535" spans="1:13" s="42" customFormat="1" x14ac:dyDescent="0.25">
      <c r="A1535" s="5">
        <v>43462</v>
      </c>
      <c r="B1535" s="37" t="s">
        <v>163</v>
      </c>
      <c r="C1535" s="37">
        <v>8000</v>
      </c>
      <c r="D1535" s="37" t="s">
        <v>17</v>
      </c>
      <c r="E1535" s="74">
        <v>86.5</v>
      </c>
      <c r="F1535" s="37">
        <v>87.5</v>
      </c>
      <c r="G1535" s="37">
        <v>0</v>
      </c>
      <c r="H1535" s="74">
        <v>0</v>
      </c>
      <c r="I1535" s="49">
        <f t="shared" si="3321"/>
        <v>8000</v>
      </c>
      <c r="J1535" s="41">
        <v>0</v>
      </c>
      <c r="K1535" s="8">
        <v>0</v>
      </c>
      <c r="L1535" s="49">
        <f t="shared" si="3322"/>
        <v>1</v>
      </c>
      <c r="M1535" s="49">
        <f t="shared" si="3323"/>
        <v>8000</v>
      </c>
    </row>
    <row r="1536" spans="1:13" s="42" customFormat="1" x14ac:dyDescent="0.25">
      <c r="A1536" s="5">
        <v>43461</v>
      </c>
      <c r="B1536" s="37" t="s">
        <v>270</v>
      </c>
      <c r="C1536" s="37">
        <v>5334</v>
      </c>
      <c r="D1536" s="37" t="s">
        <v>17</v>
      </c>
      <c r="E1536" s="74">
        <v>350.5</v>
      </c>
      <c r="F1536" s="37">
        <v>362.25</v>
      </c>
      <c r="G1536" s="37">
        <v>0</v>
      </c>
      <c r="H1536" s="74">
        <v>0</v>
      </c>
      <c r="I1536" s="49">
        <f t="shared" si="3321"/>
        <v>62674.5</v>
      </c>
      <c r="J1536" s="41">
        <v>0</v>
      </c>
      <c r="K1536" s="8">
        <v>0</v>
      </c>
      <c r="L1536" s="49">
        <f t="shared" si="3322"/>
        <v>11.75</v>
      </c>
      <c r="M1536" s="49">
        <f t="shared" si="3323"/>
        <v>62674.5</v>
      </c>
    </row>
    <row r="1537" spans="1:13" s="42" customFormat="1" x14ac:dyDescent="0.25">
      <c r="A1537" s="5">
        <v>43461</v>
      </c>
      <c r="B1537" s="37" t="s">
        <v>519</v>
      </c>
      <c r="C1537" s="37">
        <v>2250</v>
      </c>
      <c r="D1537" s="37" t="s">
        <v>17</v>
      </c>
      <c r="E1537" s="74">
        <v>219.5</v>
      </c>
      <c r="F1537" s="37">
        <v>220.75</v>
      </c>
      <c r="G1537" s="37">
        <v>0</v>
      </c>
      <c r="H1537" s="74">
        <v>0</v>
      </c>
      <c r="I1537" s="49">
        <f t="shared" si="3321"/>
        <v>2812.5</v>
      </c>
      <c r="J1537" s="41">
        <v>0</v>
      </c>
      <c r="K1537" s="8">
        <v>0</v>
      </c>
      <c r="L1537" s="49">
        <f t="shared" si="3322"/>
        <v>1.25</v>
      </c>
      <c r="M1537" s="49">
        <f t="shared" si="3323"/>
        <v>2812.5</v>
      </c>
    </row>
    <row r="1538" spans="1:13" s="42" customFormat="1" x14ac:dyDescent="0.25">
      <c r="A1538" s="5">
        <v>43460</v>
      </c>
      <c r="B1538" s="37" t="s">
        <v>489</v>
      </c>
      <c r="C1538" s="37">
        <v>1250</v>
      </c>
      <c r="D1538" s="37" t="s">
        <v>17</v>
      </c>
      <c r="E1538" s="74">
        <v>422.5</v>
      </c>
      <c r="F1538" s="37">
        <v>425</v>
      </c>
      <c r="G1538" s="37">
        <v>0</v>
      </c>
      <c r="H1538" s="74">
        <v>0</v>
      </c>
      <c r="I1538" s="49">
        <f t="shared" ref="I1538" si="3324">(IF(D1538="SELL",E1538-F1538,IF(D1538="BUY",F1538-E1538)))*C1538</f>
        <v>3125</v>
      </c>
      <c r="J1538" s="41">
        <v>0</v>
      </c>
      <c r="K1538" s="8">
        <v>0</v>
      </c>
      <c r="L1538" s="49">
        <f t="shared" ref="L1538" si="3325">(J1538+I1538+K1538)/C1538</f>
        <v>2.5</v>
      </c>
      <c r="M1538" s="49">
        <f t="shared" ref="M1538" si="3326">L1538*C1538</f>
        <v>3125</v>
      </c>
    </row>
    <row r="1539" spans="1:13" s="42" customFormat="1" x14ac:dyDescent="0.25">
      <c r="A1539" s="5">
        <v>43460</v>
      </c>
      <c r="B1539" s="37" t="s">
        <v>312</v>
      </c>
      <c r="C1539" s="37">
        <v>500</v>
      </c>
      <c r="D1539" s="37" t="s">
        <v>20</v>
      </c>
      <c r="E1539" s="74">
        <v>1096</v>
      </c>
      <c r="F1539" s="37">
        <v>1093</v>
      </c>
      <c r="G1539" s="37">
        <v>0</v>
      </c>
      <c r="H1539" s="74">
        <v>0</v>
      </c>
      <c r="I1539" s="49">
        <f t="shared" ref="I1539" si="3327">(IF(D1539="SELL",E1539-F1539,IF(D1539="BUY",F1539-E1539)))*C1539</f>
        <v>1500</v>
      </c>
      <c r="J1539" s="41">
        <v>0</v>
      </c>
      <c r="K1539" s="8">
        <v>0</v>
      </c>
      <c r="L1539" s="49">
        <f t="shared" ref="L1539" si="3328">(J1539+I1539+K1539)/C1539</f>
        <v>3</v>
      </c>
      <c r="M1539" s="49">
        <f t="shared" ref="M1539" si="3329">L1539*C1539</f>
        <v>1500</v>
      </c>
    </row>
    <row r="1540" spans="1:13" s="42" customFormat="1" x14ac:dyDescent="0.25">
      <c r="A1540" s="5">
        <v>43460</v>
      </c>
      <c r="B1540" s="37" t="s">
        <v>281</v>
      </c>
      <c r="C1540" s="37">
        <v>1250</v>
      </c>
      <c r="D1540" s="37" t="s">
        <v>20</v>
      </c>
      <c r="E1540" s="74">
        <v>594</v>
      </c>
      <c r="F1540" s="37">
        <v>592</v>
      </c>
      <c r="G1540" s="37">
        <v>0</v>
      </c>
      <c r="H1540" s="74">
        <v>0</v>
      </c>
      <c r="I1540" s="49">
        <f t="shared" ref="I1540" si="3330">(IF(D1540="SELL",E1540-F1540,IF(D1540="BUY",F1540-E1540)))*C1540</f>
        <v>2500</v>
      </c>
      <c r="J1540" s="41">
        <v>0</v>
      </c>
      <c r="K1540" s="8">
        <v>0</v>
      </c>
      <c r="L1540" s="49">
        <f t="shared" ref="L1540" si="3331">(J1540+I1540+K1540)/C1540</f>
        <v>2</v>
      </c>
      <c r="M1540" s="49">
        <f t="shared" ref="M1540" si="3332">L1540*C1540</f>
        <v>2500</v>
      </c>
    </row>
    <row r="1541" spans="1:13" s="42" customFormat="1" x14ac:dyDescent="0.25">
      <c r="A1541" s="5">
        <v>43458</v>
      </c>
      <c r="B1541" s="37" t="s">
        <v>389</v>
      </c>
      <c r="C1541" s="37">
        <v>6000</v>
      </c>
      <c r="D1541" s="37" t="s">
        <v>17</v>
      </c>
      <c r="E1541" s="74">
        <v>113.1</v>
      </c>
      <c r="F1541" s="37">
        <v>114</v>
      </c>
      <c r="G1541" s="37">
        <v>0</v>
      </c>
      <c r="H1541" s="74">
        <v>0</v>
      </c>
      <c r="I1541" s="49">
        <f t="shared" ref="I1541" si="3333">(IF(D1541="SELL",E1541-F1541,IF(D1541="BUY",F1541-E1541)))*C1541</f>
        <v>5400.0000000000346</v>
      </c>
      <c r="J1541" s="41">
        <v>0</v>
      </c>
      <c r="K1541" s="8">
        <v>0</v>
      </c>
      <c r="L1541" s="49">
        <f t="shared" ref="L1541" si="3334">(J1541+I1541+K1541)/C1541</f>
        <v>0.9000000000000058</v>
      </c>
      <c r="M1541" s="49">
        <f t="shared" ref="M1541" si="3335">L1541*C1541</f>
        <v>5400.0000000000346</v>
      </c>
    </row>
    <row r="1542" spans="1:13" s="42" customFormat="1" x14ac:dyDescent="0.25">
      <c r="A1542" s="5">
        <v>43458</v>
      </c>
      <c r="B1542" s="37" t="s">
        <v>470</v>
      </c>
      <c r="C1542" s="37">
        <v>1750</v>
      </c>
      <c r="D1542" s="37" t="s">
        <v>17</v>
      </c>
      <c r="E1542" s="74">
        <v>183.5</v>
      </c>
      <c r="F1542" s="37">
        <v>184.5</v>
      </c>
      <c r="G1542" s="37">
        <v>0</v>
      </c>
      <c r="H1542" s="74">
        <v>0</v>
      </c>
      <c r="I1542" s="49">
        <f t="shared" ref="I1542" si="3336">(IF(D1542="SELL",E1542-F1542,IF(D1542="BUY",F1542-E1542)))*C1542</f>
        <v>1750</v>
      </c>
      <c r="J1542" s="41">
        <v>0</v>
      </c>
      <c r="K1542" s="8">
        <v>0</v>
      </c>
      <c r="L1542" s="49">
        <f t="shared" ref="L1542" si="3337">(J1542+I1542+K1542)/C1542</f>
        <v>1</v>
      </c>
      <c r="M1542" s="49">
        <f t="shared" ref="M1542" si="3338">L1542*C1542</f>
        <v>1750</v>
      </c>
    </row>
    <row r="1543" spans="1:13" s="42" customFormat="1" x14ac:dyDescent="0.25">
      <c r="A1543" s="5">
        <v>43458</v>
      </c>
      <c r="B1543" s="37" t="s">
        <v>327</v>
      </c>
      <c r="C1543" s="37">
        <v>3000</v>
      </c>
      <c r="D1543" s="37" t="s">
        <v>17</v>
      </c>
      <c r="E1543" s="74">
        <v>293</v>
      </c>
      <c r="F1543" s="37">
        <v>294</v>
      </c>
      <c r="G1543" s="37">
        <v>0</v>
      </c>
      <c r="H1543" s="74">
        <v>0</v>
      </c>
      <c r="I1543" s="49">
        <f t="shared" ref="I1543" si="3339">(IF(D1543="SELL",E1543-F1543,IF(D1543="BUY",F1543-E1543)))*C1543</f>
        <v>3000</v>
      </c>
      <c r="J1543" s="41">
        <v>0</v>
      </c>
      <c r="K1543" s="8">
        <v>0</v>
      </c>
      <c r="L1543" s="49">
        <f t="shared" ref="L1543" si="3340">(J1543+I1543+K1543)/C1543</f>
        <v>1</v>
      </c>
      <c r="M1543" s="49">
        <f t="shared" ref="M1543" si="3341">L1543*C1543</f>
        <v>3000</v>
      </c>
    </row>
    <row r="1544" spans="1:13" s="42" customFormat="1" x14ac:dyDescent="0.25">
      <c r="A1544" s="5">
        <v>43458</v>
      </c>
      <c r="B1544" s="37" t="s">
        <v>485</v>
      </c>
      <c r="C1544" s="37">
        <v>1200</v>
      </c>
      <c r="D1544" s="37" t="s">
        <v>17</v>
      </c>
      <c r="E1544" s="74">
        <v>624.04999999999995</v>
      </c>
      <c r="F1544" s="37">
        <v>620</v>
      </c>
      <c r="G1544" s="37">
        <v>0</v>
      </c>
      <c r="H1544" s="74">
        <v>0</v>
      </c>
      <c r="I1544" s="49">
        <f t="shared" ref="I1544" si="3342">(IF(D1544="SELL",E1544-F1544,IF(D1544="BUY",F1544-E1544)))*C1544</f>
        <v>-4859.9999999999454</v>
      </c>
      <c r="J1544" s="41">
        <v>0</v>
      </c>
      <c r="K1544" s="8">
        <v>0</v>
      </c>
      <c r="L1544" s="49">
        <f t="shared" ref="L1544" si="3343">(J1544+I1544+K1544)/C1544</f>
        <v>-4.0499999999999545</v>
      </c>
      <c r="M1544" s="49">
        <f t="shared" ref="M1544" si="3344">L1544*C1544</f>
        <v>-4859.9999999999454</v>
      </c>
    </row>
    <row r="1545" spans="1:13" s="42" customFormat="1" x14ac:dyDescent="0.25">
      <c r="A1545" s="5">
        <v>43455</v>
      </c>
      <c r="B1545" s="37" t="s">
        <v>260</v>
      </c>
      <c r="C1545" s="37">
        <v>400</v>
      </c>
      <c r="D1545" s="37" t="s">
        <v>17</v>
      </c>
      <c r="E1545" s="74">
        <v>1490</v>
      </c>
      <c r="F1545" s="37">
        <v>1495</v>
      </c>
      <c r="G1545" s="37">
        <v>0</v>
      </c>
      <c r="H1545" s="74">
        <v>0</v>
      </c>
      <c r="I1545" s="49">
        <f t="shared" ref="I1545" si="3345">(IF(D1545="SELL",E1545-F1545,IF(D1545="BUY",F1545-E1545)))*C1545</f>
        <v>2000</v>
      </c>
      <c r="J1545" s="41">
        <v>0</v>
      </c>
      <c r="K1545" s="8">
        <v>0</v>
      </c>
      <c r="L1545" s="49">
        <f t="shared" ref="L1545" si="3346">(J1545+I1545+K1545)/C1545</f>
        <v>5</v>
      </c>
      <c r="M1545" s="49">
        <f t="shared" ref="M1545" si="3347">L1545*C1545</f>
        <v>2000</v>
      </c>
    </row>
    <row r="1546" spans="1:13" s="42" customFormat="1" x14ac:dyDescent="0.25">
      <c r="A1546" s="5">
        <v>43455</v>
      </c>
      <c r="B1546" s="37" t="s">
        <v>413</v>
      </c>
      <c r="C1546" s="37">
        <v>500</v>
      </c>
      <c r="D1546" s="37" t="s">
        <v>17</v>
      </c>
      <c r="E1546" s="74">
        <v>1254</v>
      </c>
      <c r="F1546" s="37">
        <v>1257</v>
      </c>
      <c r="G1546" s="37">
        <v>0</v>
      </c>
      <c r="H1546" s="74">
        <v>0</v>
      </c>
      <c r="I1546" s="49">
        <f t="shared" ref="I1546:I1547" si="3348">(IF(D1546="SELL",E1546-F1546,IF(D1546="BUY",F1546-E1546)))*C1546</f>
        <v>1500</v>
      </c>
      <c r="J1546" s="41">
        <v>0</v>
      </c>
      <c r="K1546" s="8">
        <v>0</v>
      </c>
      <c r="L1546" s="49">
        <f t="shared" ref="L1546:L1547" si="3349">(J1546+I1546+K1546)/C1546</f>
        <v>3</v>
      </c>
      <c r="M1546" s="49">
        <f t="shared" ref="M1546:M1547" si="3350">L1546*C1546</f>
        <v>1500</v>
      </c>
    </row>
    <row r="1547" spans="1:13" s="42" customFormat="1" x14ac:dyDescent="0.25">
      <c r="A1547" s="5">
        <v>43455</v>
      </c>
      <c r="B1547" s="37" t="s">
        <v>306</v>
      </c>
      <c r="C1547" s="37">
        <v>1500</v>
      </c>
      <c r="D1547" s="37" t="s">
        <v>17</v>
      </c>
      <c r="E1547" s="74">
        <v>284.55</v>
      </c>
      <c r="F1547" s="37">
        <v>286</v>
      </c>
      <c r="G1547" s="37">
        <v>0</v>
      </c>
      <c r="H1547" s="74">
        <v>0</v>
      </c>
      <c r="I1547" s="49">
        <f t="shared" si="3348"/>
        <v>2174.9999999999827</v>
      </c>
      <c r="J1547" s="41">
        <v>0</v>
      </c>
      <c r="K1547" s="8">
        <v>0</v>
      </c>
      <c r="L1547" s="49">
        <f t="shared" si="3349"/>
        <v>1.4499999999999884</v>
      </c>
      <c r="M1547" s="49">
        <f t="shared" si="3350"/>
        <v>2174.9999999999827</v>
      </c>
    </row>
    <row r="1548" spans="1:13" s="42" customFormat="1" x14ac:dyDescent="0.25">
      <c r="A1548" s="5">
        <v>43453</v>
      </c>
      <c r="B1548" s="37" t="s">
        <v>518</v>
      </c>
      <c r="C1548" s="37">
        <v>7000</v>
      </c>
      <c r="D1548" s="37" t="s">
        <v>17</v>
      </c>
      <c r="E1548" s="74">
        <v>36</v>
      </c>
      <c r="F1548" s="37">
        <v>36.5</v>
      </c>
      <c r="G1548" s="37">
        <v>0</v>
      </c>
      <c r="H1548" s="74">
        <v>0</v>
      </c>
      <c r="I1548" s="49">
        <f t="shared" ref="I1548" si="3351">(IF(D1548="SELL",E1548-F1548,IF(D1548="BUY",F1548-E1548)))*C1548</f>
        <v>3500</v>
      </c>
      <c r="J1548" s="41">
        <v>0</v>
      </c>
      <c r="K1548" s="8">
        <v>0</v>
      </c>
      <c r="L1548" s="49">
        <f t="shared" ref="L1548" si="3352">(J1548+I1548+K1548)/C1548</f>
        <v>0.5</v>
      </c>
      <c r="M1548" s="49">
        <f t="shared" ref="M1548" si="3353">L1548*C1548</f>
        <v>3500</v>
      </c>
    </row>
    <row r="1549" spans="1:13" s="42" customFormat="1" x14ac:dyDescent="0.25">
      <c r="A1549" s="5">
        <v>43453</v>
      </c>
      <c r="B1549" s="37" t="s">
        <v>517</v>
      </c>
      <c r="C1549" s="37">
        <v>2500</v>
      </c>
      <c r="D1549" s="37" t="s">
        <v>17</v>
      </c>
      <c r="E1549" s="74">
        <v>156.65</v>
      </c>
      <c r="F1549" s="37">
        <v>158</v>
      </c>
      <c r="G1549" s="37">
        <v>160</v>
      </c>
      <c r="H1549" s="74">
        <v>162</v>
      </c>
      <c r="I1549" s="49">
        <f t="shared" ref="I1549" si="3354">(IF(D1549="SELL",E1549-F1549,IF(D1549="BUY",F1549-E1549)))*C1549</f>
        <v>3374.9999999999859</v>
      </c>
      <c r="J1549" s="41">
        <f t="shared" ref="J1549" si="3355">(IF(D1549="SELL",IF(G1549="",0,F1549-G1549),IF(D1549="BUY",IF(G1549="",0,G1549-F1549))))*C1549</f>
        <v>5000</v>
      </c>
      <c r="K1549" s="8">
        <v>5000</v>
      </c>
      <c r="L1549" s="49">
        <f t="shared" ref="L1549" si="3356">(J1549+I1549+K1549)/C1549</f>
        <v>5.3499999999999943</v>
      </c>
      <c r="M1549" s="49">
        <f t="shared" ref="M1549" si="3357">L1549*C1549</f>
        <v>13374.999999999985</v>
      </c>
    </row>
    <row r="1550" spans="1:13" s="42" customFormat="1" x14ac:dyDescent="0.25">
      <c r="A1550" s="5">
        <v>43453</v>
      </c>
      <c r="B1550" s="37" t="s">
        <v>516</v>
      </c>
      <c r="C1550" s="37">
        <v>2500</v>
      </c>
      <c r="D1550" s="37" t="s">
        <v>17</v>
      </c>
      <c r="E1550" s="74">
        <v>225</v>
      </c>
      <c r="F1550" s="37">
        <v>226.5</v>
      </c>
      <c r="G1550" s="37">
        <v>228.5</v>
      </c>
      <c r="H1550" s="74">
        <v>0</v>
      </c>
      <c r="I1550" s="49">
        <f t="shared" ref="I1550" si="3358">(IF(D1550="SELL",E1550-F1550,IF(D1550="BUY",F1550-E1550)))*C1550</f>
        <v>3750</v>
      </c>
      <c r="J1550" s="41">
        <f t="shared" ref="J1550" si="3359">(IF(D1550="SELL",IF(G1550="",0,F1550-G1550),IF(D1550="BUY",IF(G1550="",0,G1550-F1550))))*C1550</f>
        <v>5000</v>
      </c>
      <c r="K1550" s="8">
        <v>0</v>
      </c>
      <c r="L1550" s="49">
        <f t="shared" ref="L1550" si="3360">(J1550+I1550+K1550)/C1550</f>
        <v>3.5</v>
      </c>
      <c r="M1550" s="49">
        <f t="shared" ref="M1550" si="3361">L1550*C1550</f>
        <v>8750</v>
      </c>
    </row>
    <row r="1551" spans="1:13" s="42" customFormat="1" x14ac:dyDescent="0.25">
      <c r="A1551" s="5">
        <v>43453</v>
      </c>
      <c r="B1551" s="37" t="s">
        <v>500</v>
      </c>
      <c r="C1551" s="37">
        <v>400</v>
      </c>
      <c r="D1551" s="37" t="s">
        <v>17</v>
      </c>
      <c r="E1551" s="74">
        <v>1545</v>
      </c>
      <c r="F1551" s="37">
        <v>1550</v>
      </c>
      <c r="G1551" s="37">
        <v>0</v>
      </c>
      <c r="H1551" s="74">
        <v>0</v>
      </c>
      <c r="I1551" s="49">
        <f t="shared" ref="I1551" si="3362">(IF(D1551="SELL",E1551-F1551,IF(D1551="BUY",F1551-E1551)))*C1551</f>
        <v>2000</v>
      </c>
      <c r="J1551" s="41">
        <v>0</v>
      </c>
      <c r="K1551" s="8">
        <v>0</v>
      </c>
      <c r="L1551" s="49">
        <f t="shared" ref="L1551" si="3363">(J1551+I1551+K1551)/C1551</f>
        <v>5</v>
      </c>
      <c r="M1551" s="49">
        <f t="shared" ref="M1551" si="3364">L1551*C1551</f>
        <v>2000</v>
      </c>
    </row>
    <row r="1552" spans="1:13" s="42" customFormat="1" x14ac:dyDescent="0.25">
      <c r="A1552" s="5">
        <v>43452</v>
      </c>
      <c r="B1552" s="37" t="s">
        <v>423</v>
      </c>
      <c r="C1552" s="37">
        <v>1100</v>
      </c>
      <c r="D1552" s="37" t="s">
        <v>17</v>
      </c>
      <c r="E1552" s="74">
        <v>433</v>
      </c>
      <c r="F1552" s="37">
        <v>435</v>
      </c>
      <c r="G1552" s="37">
        <v>0</v>
      </c>
      <c r="H1552" s="74">
        <v>0</v>
      </c>
      <c r="I1552" s="49">
        <f t="shared" ref="I1552" si="3365">(IF(D1552="SELL",E1552-F1552,IF(D1552="BUY",F1552-E1552)))*C1552</f>
        <v>2200</v>
      </c>
      <c r="J1552" s="41">
        <v>0</v>
      </c>
      <c r="K1552" s="8">
        <v>0</v>
      </c>
      <c r="L1552" s="49">
        <f t="shared" ref="L1552" si="3366">(J1552+I1552+K1552)/C1552</f>
        <v>2</v>
      </c>
      <c r="M1552" s="49">
        <f t="shared" ref="M1552" si="3367">L1552*C1552</f>
        <v>2200</v>
      </c>
    </row>
    <row r="1553" spans="1:13" s="42" customFormat="1" x14ac:dyDescent="0.25">
      <c r="A1553" s="5">
        <v>43452</v>
      </c>
      <c r="B1553" s="37" t="s">
        <v>515</v>
      </c>
      <c r="C1553" s="37">
        <v>1200</v>
      </c>
      <c r="D1553" s="37" t="s">
        <v>17</v>
      </c>
      <c r="E1553" s="74">
        <v>235</v>
      </c>
      <c r="F1553" s="37">
        <v>236.45</v>
      </c>
      <c r="G1553" s="37">
        <v>0</v>
      </c>
      <c r="H1553" s="74">
        <v>0</v>
      </c>
      <c r="I1553" s="49">
        <f t="shared" ref="I1553" si="3368">(IF(D1553="SELL",E1553-F1553,IF(D1553="BUY",F1553-E1553)))*C1553</f>
        <v>1739.9999999999864</v>
      </c>
      <c r="J1553" s="41">
        <v>0</v>
      </c>
      <c r="K1553" s="8">
        <v>0</v>
      </c>
      <c r="L1553" s="49">
        <f t="shared" ref="L1553" si="3369">(J1553+I1553+K1553)/C1553</f>
        <v>1.4499999999999886</v>
      </c>
      <c r="M1553" s="49">
        <f t="shared" ref="M1553" si="3370">L1553*C1553</f>
        <v>1739.9999999999864</v>
      </c>
    </row>
    <row r="1554" spans="1:13" s="42" customFormat="1" x14ac:dyDescent="0.25">
      <c r="A1554" s="5">
        <v>43452</v>
      </c>
      <c r="B1554" s="37" t="s">
        <v>514</v>
      </c>
      <c r="C1554" s="37">
        <v>700</v>
      </c>
      <c r="D1554" s="37" t="s">
        <v>17</v>
      </c>
      <c r="E1554" s="74">
        <v>831</v>
      </c>
      <c r="F1554" s="37">
        <v>826</v>
      </c>
      <c r="G1554" s="37">
        <v>0</v>
      </c>
      <c r="H1554" s="74">
        <v>0</v>
      </c>
      <c r="I1554" s="49">
        <f t="shared" ref="I1554" si="3371">(IF(D1554="SELL",E1554-F1554,IF(D1554="BUY",F1554-E1554)))*C1554</f>
        <v>-3500</v>
      </c>
      <c r="J1554" s="41">
        <v>0</v>
      </c>
      <c r="K1554" s="8">
        <v>0</v>
      </c>
      <c r="L1554" s="49">
        <f t="shared" ref="L1554" si="3372">(J1554+I1554+K1554)/C1554</f>
        <v>-5</v>
      </c>
      <c r="M1554" s="49">
        <f t="shared" ref="M1554" si="3373">L1554*C1554</f>
        <v>-3500</v>
      </c>
    </row>
    <row r="1555" spans="1:13" s="42" customFormat="1" x14ac:dyDescent="0.25">
      <c r="A1555" s="5">
        <v>43451</v>
      </c>
      <c r="B1555" s="37" t="s">
        <v>514</v>
      </c>
      <c r="C1555" s="37">
        <v>700</v>
      </c>
      <c r="D1555" s="37" t="s">
        <v>17</v>
      </c>
      <c r="E1555" s="74">
        <v>832</v>
      </c>
      <c r="F1555" s="37">
        <v>840</v>
      </c>
      <c r="G1555" s="37">
        <v>0</v>
      </c>
      <c r="H1555" s="74">
        <v>0</v>
      </c>
      <c r="I1555" s="49">
        <f t="shared" ref="I1555" si="3374">(IF(D1555="SELL",E1555-F1555,IF(D1555="BUY",F1555-E1555)))*C1555</f>
        <v>5600</v>
      </c>
      <c r="J1555" s="41">
        <v>0</v>
      </c>
      <c r="K1555" s="8">
        <v>0</v>
      </c>
      <c r="L1555" s="49">
        <f t="shared" ref="L1555" si="3375">(J1555+I1555+K1555)/C1555</f>
        <v>8</v>
      </c>
      <c r="M1555" s="49">
        <f t="shared" ref="M1555" si="3376">L1555*C1555</f>
        <v>5600</v>
      </c>
    </row>
    <row r="1556" spans="1:13" s="42" customFormat="1" x14ac:dyDescent="0.25">
      <c r="A1556" s="5">
        <v>43451</v>
      </c>
      <c r="B1556" s="37" t="s">
        <v>514</v>
      </c>
      <c r="C1556" s="37">
        <v>700</v>
      </c>
      <c r="D1556" s="37" t="s">
        <v>17</v>
      </c>
      <c r="E1556" s="74">
        <v>827</v>
      </c>
      <c r="F1556" s="37">
        <v>832</v>
      </c>
      <c r="G1556" s="37">
        <v>0</v>
      </c>
      <c r="H1556" s="74">
        <v>0</v>
      </c>
      <c r="I1556" s="49">
        <f t="shared" ref="I1556" si="3377">(IF(D1556="SELL",E1556-F1556,IF(D1556="BUY",F1556-E1556)))*C1556</f>
        <v>3500</v>
      </c>
      <c r="J1556" s="41">
        <v>0</v>
      </c>
      <c r="K1556" s="8">
        <v>0</v>
      </c>
      <c r="L1556" s="49">
        <f t="shared" ref="L1556" si="3378">(J1556+I1556+K1556)/C1556</f>
        <v>5</v>
      </c>
      <c r="M1556" s="49">
        <f t="shared" ref="M1556" si="3379">L1556*C1556</f>
        <v>3500</v>
      </c>
    </row>
    <row r="1557" spans="1:13" s="42" customFormat="1" x14ac:dyDescent="0.25">
      <c r="A1557" s="5">
        <v>43451</v>
      </c>
      <c r="B1557" s="37" t="s">
        <v>513</v>
      </c>
      <c r="C1557" s="37">
        <v>800</v>
      </c>
      <c r="D1557" s="37" t="s">
        <v>17</v>
      </c>
      <c r="E1557" s="74">
        <v>867</v>
      </c>
      <c r="F1557" s="37">
        <v>870</v>
      </c>
      <c r="G1557" s="37">
        <v>1620</v>
      </c>
      <c r="H1557" s="74">
        <v>0</v>
      </c>
      <c r="I1557" s="49">
        <f t="shared" ref="I1557" si="3380">(IF(D1557="SELL",E1557-F1557,IF(D1557="BUY",F1557-E1557)))*C1557</f>
        <v>2400</v>
      </c>
      <c r="J1557" s="41">
        <v>0</v>
      </c>
      <c r="K1557" s="8">
        <v>0</v>
      </c>
      <c r="L1557" s="49">
        <f t="shared" ref="L1557" si="3381">(J1557+I1557+K1557)/C1557</f>
        <v>3</v>
      </c>
      <c r="M1557" s="49">
        <f t="shared" ref="M1557" si="3382">L1557*C1557</f>
        <v>2400</v>
      </c>
    </row>
    <row r="1558" spans="1:13" s="42" customFormat="1" x14ac:dyDescent="0.25">
      <c r="A1558" s="5">
        <v>43448</v>
      </c>
      <c r="B1558" s="37" t="s">
        <v>512</v>
      </c>
      <c r="C1558" s="37">
        <v>1500</v>
      </c>
      <c r="D1558" s="37" t="s">
        <v>17</v>
      </c>
      <c r="E1558" s="74">
        <v>565</v>
      </c>
      <c r="F1558" s="37">
        <v>567</v>
      </c>
      <c r="G1558" s="37">
        <v>0</v>
      </c>
      <c r="H1558" s="74">
        <v>0</v>
      </c>
      <c r="I1558" s="49">
        <f t="shared" ref="I1558" si="3383">(IF(D1558="SELL",E1558-F1558,IF(D1558="BUY",F1558-E1558)))*C1558</f>
        <v>3000</v>
      </c>
      <c r="J1558" s="41">
        <v>0</v>
      </c>
      <c r="K1558" s="8">
        <v>0</v>
      </c>
      <c r="L1558" s="49">
        <f t="shared" ref="L1558" si="3384">(J1558+I1558+K1558)/C1558</f>
        <v>2</v>
      </c>
      <c r="M1558" s="49">
        <f t="shared" ref="M1558" si="3385">L1558*C1558</f>
        <v>3000</v>
      </c>
    </row>
    <row r="1559" spans="1:13" s="42" customFormat="1" x14ac:dyDescent="0.25">
      <c r="A1559" s="5">
        <v>43448</v>
      </c>
      <c r="B1559" s="37" t="s">
        <v>511</v>
      </c>
      <c r="C1559" s="37">
        <v>500</v>
      </c>
      <c r="D1559" s="37" t="s">
        <v>17</v>
      </c>
      <c r="E1559" s="74">
        <v>2205</v>
      </c>
      <c r="F1559" s="37">
        <v>2210</v>
      </c>
      <c r="G1559" s="37">
        <v>2220</v>
      </c>
      <c r="H1559" s="74">
        <v>0</v>
      </c>
      <c r="I1559" s="49">
        <f t="shared" ref="I1559" si="3386">(IF(D1559="SELL",E1559-F1559,IF(D1559="BUY",F1559-E1559)))*C1559</f>
        <v>2500</v>
      </c>
      <c r="J1559" s="41">
        <f t="shared" ref="J1559" si="3387">(IF(D1559="SELL",IF(G1559="",0,F1559-G1559),IF(D1559="BUY",IF(G1559="",0,G1559-F1559))))*C1559</f>
        <v>5000</v>
      </c>
      <c r="K1559" s="8">
        <v>0</v>
      </c>
      <c r="L1559" s="49">
        <f t="shared" ref="L1559" si="3388">(J1559+I1559+K1559)/C1559</f>
        <v>15</v>
      </c>
      <c r="M1559" s="49">
        <f t="shared" ref="M1559" si="3389">L1559*C1559</f>
        <v>7500</v>
      </c>
    </row>
    <row r="1560" spans="1:13" s="42" customFormat="1" x14ac:dyDescent="0.25">
      <c r="A1560" s="5">
        <v>43448</v>
      </c>
      <c r="B1560" s="37" t="s">
        <v>510</v>
      </c>
      <c r="C1560" s="37">
        <v>750</v>
      </c>
      <c r="D1560" s="37" t="s">
        <v>17</v>
      </c>
      <c r="E1560" s="74">
        <v>950</v>
      </c>
      <c r="F1560" s="37">
        <v>953</v>
      </c>
      <c r="G1560" s="37">
        <v>0</v>
      </c>
      <c r="H1560" s="74">
        <v>0</v>
      </c>
      <c r="I1560" s="49">
        <f t="shared" ref="I1560" si="3390">(IF(D1560="SELL",E1560-F1560,IF(D1560="BUY",F1560-E1560)))*C1560</f>
        <v>2250</v>
      </c>
      <c r="J1560" s="41">
        <v>0</v>
      </c>
      <c r="K1560" s="8">
        <v>0</v>
      </c>
      <c r="L1560" s="49">
        <f t="shared" ref="L1560" si="3391">(J1560+I1560+K1560)/C1560</f>
        <v>3</v>
      </c>
      <c r="M1560" s="49">
        <f t="shared" ref="M1560" si="3392">L1560*C1560</f>
        <v>2250</v>
      </c>
    </row>
    <row r="1561" spans="1:13" s="42" customFormat="1" x14ac:dyDescent="0.25">
      <c r="A1561" s="5">
        <v>43447</v>
      </c>
      <c r="B1561" s="37" t="s">
        <v>509</v>
      </c>
      <c r="C1561" s="37">
        <v>300</v>
      </c>
      <c r="D1561" s="37" t="s">
        <v>17</v>
      </c>
      <c r="E1561" s="74">
        <v>1612</v>
      </c>
      <c r="F1561" s="37">
        <v>1615</v>
      </c>
      <c r="G1561" s="37">
        <v>1620</v>
      </c>
      <c r="H1561" s="74">
        <v>0</v>
      </c>
      <c r="I1561" s="49">
        <f t="shared" ref="I1561" si="3393">(IF(D1561="SELL",E1561-F1561,IF(D1561="BUY",F1561-E1561)))*C1561</f>
        <v>900</v>
      </c>
      <c r="J1561" s="41">
        <f t="shared" ref="J1561" si="3394">(IF(D1561="SELL",IF(G1561="",0,F1561-G1561),IF(D1561="BUY",IF(G1561="",0,G1561-F1561))))*C1561</f>
        <v>1500</v>
      </c>
      <c r="K1561" s="8">
        <v>0</v>
      </c>
      <c r="L1561" s="49">
        <f t="shared" ref="L1561" si="3395">(J1561+I1561+K1561)/C1561</f>
        <v>8</v>
      </c>
      <c r="M1561" s="49">
        <f t="shared" ref="M1561" si="3396">L1561*C1561</f>
        <v>2400</v>
      </c>
    </row>
    <row r="1562" spans="1:13" s="42" customFormat="1" x14ac:dyDescent="0.25">
      <c r="A1562" s="5">
        <v>43447</v>
      </c>
      <c r="B1562" s="37" t="s">
        <v>508</v>
      </c>
      <c r="C1562" s="37">
        <v>1100</v>
      </c>
      <c r="D1562" s="37" t="s">
        <v>17</v>
      </c>
      <c r="E1562" s="74">
        <v>666</v>
      </c>
      <c r="F1562" s="37">
        <v>668</v>
      </c>
      <c r="G1562" s="37">
        <v>0</v>
      </c>
      <c r="H1562" s="74">
        <v>0</v>
      </c>
      <c r="I1562" s="49">
        <f t="shared" ref="I1562" si="3397">(IF(D1562="SELL",E1562-F1562,IF(D1562="BUY",F1562-E1562)))*C1562</f>
        <v>2200</v>
      </c>
      <c r="J1562" s="41">
        <v>0</v>
      </c>
      <c r="K1562" s="8">
        <v>0</v>
      </c>
      <c r="L1562" s="49">
        <f t="shared" ref="L1562" si="3398">(J1562+I1562+K1562)/C1562</f>
        <v>2</v>
      </c>
      <c r="M1562" s="49">
        <f t="shared" ref="M1562" si="3399">L1562*C1562</f>
        <v>2200</v>
      </c>
    </row>
    <row r="1563" spans="1:13" s="42" customFormat="1" x14ac:dyDescent="0.25">
      <c r="A1563" s="5">
        <v>43447</v>
      </c>
      <c r="B1563" s="37" t="s">
        <v>507</v>
      </c>
      <c r="C1563" s="37">
        <v>4500</v>
      </c>
      <c r="D1563" s="37" t="s">
        <v>17</v>
      </c>
      <c r="E1563" s="74">
        <v>111.65</v>
      </c>
      <c r="F1563" s="37">
        <v>112</v>
      </c>
      <c r="G1563" s="37">
        <v>0</v>
      </c>
      <c r="H1563" s="74">
        <v>0</v>
      </c>
      <c r="I1563" s="49">
        <f t="shared" ref="I1563" si="3400">(IF(D1563="SELL",E1563-F1563,IF(D1563="BUY",F1563-E1563)))*C1563</f>
        <v>1574.9999999999745</v>
      </c>
      <c r="J1563" s="41">
        <v>0</v>
      </c>
      <c r="K1563" s="8">
        <v>0</v>
      </c>
      <c r="L1563" s="49">
        <f t="shared" ref="L1563" si="3401">(J1563+I1563+K1563)/C1563</f>
        <v>0.34999999999999432</v>
      </c>
      <c r="M1563" s="49">
        <f t="shared" ref="M1563" si="3402">L1563*C1563</f>
        <v>1574.9999999999745</v>
      </c>
    </row>
    <row r="1564" spans="1:13" s="42" customFormat="1" x14ac:dyDescent="0.25">
      <c r="A1564" s="5">
        <v>43446</v>
      </c>
      <c r="B1564" s="37" t="s">
        <v>506</v>
      </c>
      <c r="C1564" s="37">
        <v>1750</v>
      </c>
      <c r="D1564" s="37" t="s">
        <v>17</v>
      </c>
      <c r="E1564" s="74">
        <v>198.7</v>
      </c>
      <c r="F1564" s="37">
        <v>200.3</v>
      </c>
      <c r="G1564" s="37">
        <v>0</v>
      </c>
      <c r="H1564" s="74">
        <v>0</v>
      </c>
      <c r="I1564" s="49">
        <f t="shared" ref="I1564" si="3403">(IF(D1564="SELL",E1564-F1564,IF(D1564="BUY",F1564-E1564)))*C1564</f>
        <v>2800.00000000004</v>
      </c>
      <c r="J1564" s="41">
        <v>0</v>
      </c>
      <c r="K1564" s="8">
        <v>0</v>
      </c>
      <c r="L1564" s="49">
        <f t="shared" ref="L1564" si="3404">(J1564+I1564+K1564)/C1564</f>
        <v>1.600000000000023</v>
      </c>
      <c r="M1564" s="49">
        <f t="shared" ref="M1564" si="3405">L1564*C1564</f>
        <v>2800.00000000004</v>
      </c>
    </row>
    <row r="1565" spans="1:13" s="42" customFormat="1" x14ac:dyDescent="0.25">
      <c r="A1565" s="5">
        <v>43446</v>
      </c>
      <c r="B1565" s="37" t="s">
        <v>505</v>
      </c>
      <c r="C1565" s="37">
        <v>800</v>
      </c>
      <c r="D1565" s="37" t="s">
        <v>17</v>
      </c>
      <c r="E1565" s="74">
        <v>463</v>
      </c>
      <c r="F1565" s="37">
        <v>465</v>
      </c>
      <c r="G1565" s="37">
        <v>0</v>
      </c>
      <c r="H1565" s="74">
        <v>0</v>
      </c>
      <c r="I1565" s="49">
        <f t="shared" ref="I1565" si="3406">(IF(D1565="SELL",E1565-F1565,IF(D1565="BUY",F1565-E1565)))*C1565</f>
        <v>1600</v>
      </c>
      <c r="J1565" s="41">
        <v>0</v>
      </c>
      <c r="K1565" s="8">
        <v>0</v>
      </c>
      <c r="L1565" s="49">
        <f t="shared" ref="L1565" si="3407">(J1565+I1565+K1565)/C1565</f>
        <v>2</v>
      </c>
      <c r="M1565" s="49">
        <f t="shared" ref="M1565" si="3408">L1565*C1565</f>
        <v>1600</v>
      </c>
    </row>
    <row r="1566" spans="1:13" s="42" customFormat="1" x14ac:dyDescent="0.25">
      <c r="A1566" s="5">
        <v>43446</v>
      </c>
      <c r="B1566" s="37" t="s">
        <v>504</v>
      </c>
      <c r="C1566" s="37">
        <v>2600</v>
      </c>
      <c r="D1566" s="37" t="s">
        <v>17</v>
      </c>
      <c r="E1566" s="74">
        <v>313.5</v>
      </c>
      <c r="F1566" s="37">
        <v>315</v>
      </c>
      <c r="G1566" s="37">
        <v>0</v>
      </c>
      <c r="H1566" s="74">
        <v>0</v>
      </c>
      <c r="I1566" s="49">
        <f t="shared" ref="I1566" si="3409">(IF(D1566="SELL",E1566-F1566,IF(D1566="BUY",F1566-E1566)))*C1566</f>
        <v>3900</v>
      </c>
      <c r="J1566" s="41">
        <v>0</v>
      </c>
      <c r="K1566" s="8">
        <v>0</v>
      </c>
      <c r="L1566" s="49">
        <f t="shared" ref="L1566" si="3410">(J1566+I1566+K1566)/C1566</f>
        <v>1.5</v>
      </c>
      <c r="M1566" s="49">
        <f t="shared" ref="M1566" si="3411">L1566*C1566</f>
        <v>3900</v>
      </c>
    </row>
    <row r="1567" spans="1:13" s="42" customFormat="1" x14ac:dyDescent="0.25">
      <c r="A1567" s="5">
        <v>43446</v>
      </c>
      <c r="B1567" s="37" t="s">
        <v>498</v>
      </c>
      <c r="C1567" s="37">
        <v>3500</v>
      </c>
      <c r="D1567" s="37" t="s">
        <v>17</v>
      </c>
      <c r="E1567" s="74">
        <v>223</v>
      </c>
      <c r="F1567" s="37">
        <v>221</v>
      </c>
      <c r="G1567" s="37">
        <v>0</v>
      </c>
      <c r="H1567" s="74">
        <v>0</v>
      </c>
      <c r="I1567" s="49">
        <f t="shared" ref="I1567" si="3412">(IF(D1567="SELL",E1567-F1567,IF(D1567="BUY",F1567-E1567)))*C1567</f>
        <v>-7000</v>
      </c>
      <c r="J1567" s="41">
        <v>0</v>
      </c>
      <c r="K1567" s="8">
        <v>0</v>
      </c>
      <c r="L1567" s="49">
        <f t="shared" ref="L1567" si="3413">(J1567+I1567+K1567)/C1567</f>
        <v>-2</v>
      </c>
      <c r="M1567" s="49">
        <f t="shared" ref="M1567" si="3414">L1567*C1567</f>
        <v>-7000</v>
      </c>
    </row>
    <row r="1568" spans="1:13" s="42" customFormat="1" x14ac:dyDescent="0.25">
      <c r="A1568" s="5">
        <v>43445</v>
      </c>
      <c r="B1568" s="37" t="s">
        <v>500</v>
      </c>
      <c r="C1568" s="37">
        <v>400</v>
      </c>
      <c r="D1568" s="37" t="s">
        <v>20</v>
      </c>
      <c r="E1568" s="74">
        <v>1400</v>
      </c>
      <c r="F1568" s="37">
        <v>0</v>
      </c>
      <c r="G1568" s="37">
        <v>0</v>
      </c>
      <c r="H1568" s="74">
        <v>0</v>
      </c>
      <c r="I1568" s="49">
        <v>0</v>
      </c>
      <c r="J1568" s="41">
        <v>0</v>
      </c>
      <c r="K1568" s="8">
        <v>0</v>
      </c>
      <c r="L1568" s="49">
        <f t="shared" ref="L1568:L1569" si="3415">(J1568+I1568+K1568)/C1568</f>
        <v>0</v>
      </c>
      <c r="M1568" s="49">
        <f t="shared" ref="M1568:M1569" si="3416">L1568*C1568</f>
        <v>0</v>
      </c>
    </row>
    <row r="1569" spans="1:14" s="42" customFormat="1" x14ac:dyDescent="0.25">
      <c r="A1569" s="5">
        <v>43444</v>
      </c>
      <c r="B1569" s="37" t="s">
        <v>503</v>
      </c>
      <c r="C1569" s="37">
        <v>1500</v>
      </c>
      <c r="D1569" s="37" t="s">
        <v>17</v>
      </c>
      <c r="E1569" s="74">
        <v>266</v>
      </c>
      <c r="F1569" s="37">
        <v>263</v>
      </c>
      <c r="G1569" s="37">
        <v>0</v>
      </c>
      <c r="H1569" s="74">
        <v>0</v>
      </c>
      <c r="I1569" s="49">
        <f t="shared" ref="I1569" si="3417">(IF(D1569="SELL",E1569-F1569,IF(D1569="BUY",F1569-E1569)))*C1569</f>
        <v>-4500</v>
      </c>
      <c r="J1569" s="41">
        <v>0</v>
      </c>
      <c r="K1569" s="8">
        <v>0</v>
      </c>
      <c r="L1569" s="49">
        <f t="shared" si="3415"/>
        <v>-3</v>
      </c>
      <c r="M1569" s="49">
        <f t="shared" si="3416"/>
        <v>-4500</v>
      </c>
    </row>
    <row r="1570" spans="1:14" s="42" customFormat="1" x14ac:dyDescent="0.25">
      <c r="A1570" s="5">
        <v>43444</v>
      </c>
      <c r="B1570" s="37" t="s">
        <v>502</v>
      </c>
      <c r="C1570" s="37">
        <v>2000</v>
      </c>
      <c r="D1570" s="37" t="s">
        <v>17</v>
      </c>
      <c r="E1570" s="74">
        <v>244.3</v>
      </c>
      <c r="F1570" s="37">
        <v>242</v>
      </c>
      <c r="G1570" s="37">
        <v>0</v>
      </c>
      <c r="H1570" s="74">
        <v>0</v>
      </c>
      <c r="I1570" s="49">
        <f t="shared" ref="I1570:I1571" si="3418">(IF(D1570="SELL",E1570-F1570,IF(D1570="BUY",F1570-E1570)))*C1570</f>
        <v>-4600.0000000000227</v>
      </c>
      <c r="J1570" s="41">
        <v>0</v>
      </c>
      <c r="K1570" s="8">
        <v>0</v>
      </c>
      <c r="L1570" s="49">
        <f t="shared" ref="L1570:L1571" si="3419">(J1570+I1570+K1570)/C1570</f>
        <v>-2.3000000000000114</v>
      </c>
      <c r="M1570" s="49">
        <f t="shared" ref="M1570:M1571" si="3420">L1570*C1570</f>
        <v>-4600.0000000000227</v>
      </c>
    </row>
    <row r="1571" spans="1:14" s="42" customFormat="1" x14ac:dyDescent="0.25">
      <c r="A1571" s="5">
        <v>43444</v>
      </c>
      <c r="B1571" s="37" t="s">
        <v>500</v>
      </c>
      <c r="C1571" s="37">
        <v>400</v>
      </c>
      <c r="D1571" s="37" t="s">
        <v>20</v>
      </c>
      <c r="E1571" s="74">
        <v>1420</v>
      </c>
      <c r="F1571" s="37">
        <v>1416</v>
      </c>
      <c r="G1571" s="37">
        <v>0</v>
      </c>
      <c r="H1571" s="74">
        <v>0</v>
      </c>
      <c r="I1571" s="49">
        <f t="shared" si="3418"/>
        <v>1600</v>
      </c>
      <c r="J1571" s="41">
        <v>0</v>
      </c>
      <c r="K1571" s="8">
        <v>0</v>
      </c>
      <c r="L1571" s="49">
        <f t="shared" si="3419"/>
        <v>4</v>
      </c>
      <c r="M1571" s="49">
        <f t="shared" si="3420"/>
        <v>1600</v>
      </c>
    </row>
    <row r="1572" spans="1:14" s="42" customFormat="1" x14ac:dyDescent="0.25">
      <c r="A1572" s="5">
        <v>43444</v>
      </c>
      <c r="B1572" s="37" t="s">
        <v>501</v>
      </c>
      <c r="C1572" s="37">
        <v>500</v>
      </c>
      <c r="D1572" s="37" t="s">
        <v>20</v>
      </c>
      <c r="E1572" s="74">
        <v>1915</v>
      </c>
      <c r="F1572" s="37">
        <v>1910</v>
      </c>
      <c r="G1572" s="37">
        <v>0</v>
      </c>
      <c r="H1572" s="74">
        <v>0</v>
      </c>
      <c r="I1572" s="49">
        <f t="shared" ref="I1572:I1573" si="3421">(IF(D1572="SELL",E1572-F1572,IF(D1572="BUY",F1572-E1572)))*C1572</f>
        <v>2500</v>
      </c>
      <c r="J1572" s="41">
        <v>0</v>
      </c>
      <c r="K1572" s="8">
        <v>0</v>
      </c>
      <c r="L1572" s="49">
        <f t="shared" ref="L1572:L1573" si="3422">(J1572+I1572+K1572)/C1572</f>
        <v>5</v>
      </c>
      <c r="M1572" s="49">
        <f t="shared" ref="M1572:M1573" si="3423">L1572*C1572</f>
        <v>2500</v>
      </c>
    </row>
    <row r="1573" spans="1:14" s="42" customFormat="1" x14ac:dyDescent="0.25">
      <c r="A1573" s="5">
        <v>43441</v>
      </c>
      <c r="B1573" s="37" t="s">
        <v>500</v>
      </c>
      <c r="C1573" s="37">
        <v>400</v>
      </c>
      <c r="D1573" s="37" t="s">
        <v>17</v>
      </c>
      <c r="E1573" s="74">
        <v>1442</v>
      </c>
      <c r="F1573" s="37">
        <v>1446</v>
      </c>
      <c r="G1573" s="37">
        <v>0</v>
      </c>
      <c r="H1573" s="74">
        <v>0</v>
      </c>
      <c r="I1573" s="49">
        <f t="shared" si="3421"/>
        <v>1600</v>
      </c>
      <c r="J1573" s="41">
        <v>0</v>
      </c>
      <c r="K1573" s="8">
        <v>0</v>
      </c>
      <c r="L1573" s="49">
        <f t="shared" si="3422"/>
        <v>4</v>
      </c>
      <c r="M1573" s="49">
        <f t="shared" si="3423"/>
        <v>1600</v>
      </c>
    </row>
    <row r="1574" spans="1:14" s="42" customFormat="1" x14ac:dyDescent="0.25">
      <c r="A1574" s="5">
        <v>43441</v>
      </c>
      <c r="B1574" s="37" t="s">
        <v>499</v>
      </c>
      <c r="C1574" s="37">
        <v>1250</v>
      </c>
      <c r="D1574" s="37" t="s">
        <v>17</v>
      </c>
      <c r="E1574" s="74">
        <v>407.2</v>
      </c>
      <c r="F1574" s="37">
        <v>408.2</v>
      </c>
      <c r="G1574" s="37">
        <v>0</v>
      </c>
      <c r="H1574" s="74">
        <v>0</v>
      </c>
      <c r="I1574" s="49">
        <f t="shared" ref="I1574:I1575" si="3424">(IF(D1574="SELL",E1574-F1574,IF(D1574="BUY",F1574-E1574)))*C1574</f>
        <v>1250</v>
      </c>
      <c r="J1574" s="41">
        <v>0</v>
      </c>
      <c r="K1574" s="8">
        <v>0</v>
      </c>
      <c r="L1574" s="49">
        <f t="shared" ref="L1574:L1575" si="3425">(J1574+I1574+K1574)/C1574</f>
        <v>1</v>
      </c>
      <c r="M1574" s="49">
        <f t="shared" ref="M1574:M1575" si="3426">L1574*C1574</f>
        <v>1250</v>
      </c>
    </row>
    <row r="1575" spans="1:14" s="42" customFormat="1" x14ac:dyDescent="0.25">
      <c r="A1575" s="5">
        <v>43441</v>
      </c>
      <c r="B1575" s="37" t="s">
        <v>497</v>
      </c>
      <c r="C1575" s="37">
        <v>4500</v>
      </c>
      <c r="D1575" s="37" t="s">
        <v>17</v>
      </c>
      <c r="E1575" s="74">
        <v>153.6</v>
      </c>
      <c r="F1575" s="37">
        <v>154.6</v>
      </c>
      <c r="G1575" s="37">
        <v>0</v>
      </c>
      <c r="H1575" s="74">
        <v>0</v>
      </c>
      <c r="I1575" s="49">
        <f t="shared" si="3424"/>
        <v>4500</v>
      </c>
      <c r="J1575" s="41">
        <v>0</v>
      </c>
      <c r="K1575" s="8">
        <v>0</v>
      </c>
      <c r="L1575" s="49">
        <f t="shared" si="3425"/>
        <v>1</v>
      </c>
      <c r="M1575" s="49">
        <f t="shared" si="3426"/>
        <v>4500</v>
      </c>
      <c r="N1575" s="66" t="e">
        <f t="shared" ref="N1575" si="3427">M1575*D1575</f>
        <v>#VALUE!</v>
      </c>
    </row>
    <row r="1576" spans="1:14" s="42" customFormat="1" x14ac:dyDescent="0.25">
      <c r="A1576" s="5">
        <v>43441</v>
      </c>
      <c r="B1576" s="37" t="s">
        <v>498</v>
      </c>
      <c r="C1576" s="37">
        <v>3500</v>
      </c>
      <c r="D1576" s="37" t="s">
        <v>17</v>
      </c>
      <c r="E1576" s="74">
        <v>221</v>
      </c>
      <c r="F1576" s="37">
        <v>218</v>
      </c>
      <c r="G1576" s="37">
        <v>0</v>
      </c>
      <c r="H1576" s="74">
        <v>0</v>
      </c>
      <c r="I1576" s="49">
        <f t="shared" ref="I1576" si="3428">(IF(D1576="SELL",E1576-F1576,IF(D1576="BUY",F1576-E1576)))*C1576</f>
        <v>-10500</v>
      </c>
      <c r="J1576" s="41">
        <v>0</v>
      </c>
      <c r="K1576" s="8">
        <v>0</v>
      </c>
      <c r="L1576" s="49">
        <f t="shared" ref="L1576" si="3429">(J1576+I1576+K1576)/C1576</f>
        <v>-3</v>
      </c>
      <c r="M1576" s="49">
        <f t="shared" ref="M1576" si="3430">L1576*C1576</f>
        <v>-10500</v>
      </c>
    </row>
    <row r="1577" spans="1:14" s="42" customFormat="1" x14ac:dyDescent="0.25">
      <c r="A1577" s="5">
        <v>43441</v>
      </c>
      <c r="B1577" s="37" t="s">
        <v>496</v>
      </c>
      <c r="C1577" s="37">
        <v>250</v>
      </c>
      <c r="D1577" s="37" t="s">
        <v>17</v>
      </c>
      <c r="E1577" s="74">
        <v>2122</v>
      </c>
      <c r="F1577" s="37">
        <v>2110</v>
      </c>
      <c r="G1577" s="37">
        <v>0</v>
      </c>
      <c r="H1577" s="74">
        <v>0</v>
      </c>
      <c r="I1577" s="49">
        <f t="shared" ref="I1577" si="3431">(IF(D1577="SELL",E1577-F1577,IF(D1577="BUY",F1577-E1577)))*C1577</f>
        <v>-3000</v>
      </c>
      <c r="J1577" s="41">
        <v>0</v>
      </c>
      <c r="K1577" s="8">
        <v>0</v>
      </c>
      <c r="L1577" s="49">
        <f t="shared" ref="L1577" si="3432">(J1577+I1577+K1577)/C1577</f>
        <v>-12</v>
      </c>
      <c r="M1577" s="49">
        <f t="shared" ref="M1577" si="3433">L1577*C1577</f>
        <v>-3000</v>
      </c>
    </row>
    <row r="1578" spans="1:14" s="42" customFormat="1" x14ac:dyDescent="0.25">
      <c r="A1578" s="5">
        <v>43440</v>
      </c>
      <c r="B1578" s="60" t="s">
        <v>497</v>
      </c>
      <c r="C1578" s="37">
        <v>1200</v>
      </c>
      <c r="D1578" s="37" t="s">
        <v>17</v>
      </c>
      <c r="E1578" s="74">
        <v>274</v>
      </c>
      <c r="F1578" s="37">
        <v>277</v>
      </c>
      <c r="G1578" s="37">
        <v>0</v>
      </c>
      <c r="H1578" s="74">
        <v>0</v>
      </c>
      <c r="I1578" s="49">
        <f t="shared" ref="I1578" si="3434">(IF(D1578="SELL",E1578-F1578,IF(D1578="BUY",F1578-E1578)))*C1578</f>
        <v>3600</v>
      </c>
      <c r="J1578" s="41">
        <v>0</v>
      </c>
      <c r="K1578" s="8">
        <v>0</v>
      </c>
      <c r="L1578" s="49">
        <f t="shared" ref="L1578" si="3435">(J1578+I1578+K1578)/C1578</f>
        <v>3</v>
      </c>
      <c r="M1578" s="49">
        <f t="shared" ref="M1578" si="3436">L1578*C1578</f>
        <v>3600</v>
      </c>
    </row>
    <row r="1579" spans="1:14" s="42" customFormat="1" x14ac:dyDescent="0.25">
      <c r="A1579" s="5">
        <v>43440</v>
      </c>
      <c r="B1579" s="37" t="s">
        <v>447</v>
      </c>
      <c r="C1579" s="37">
        <v>800</v>
      </c>
      <c r="D1579" s="37" t="s">
        <v>20</v>
      </c>
      <c r="E1579" s="74">
        <v>788</v>
      </c>
      <c r="F1579" s="37">
        <v>784</v>
      </c>
      <c r="G1579" s="37">
        <v>780</v>
      </c>
      <c r="H1579" s="74">
        <v>775</v>
      </c>
      <c r="I1579" s="49">
        <f t="shared" ref="I1579" si="3437">(IF(D1579="SELL",E1579-F1579,IF(D1579="BUY",F1579-E1579)))*C1579</f>
        <v>3200</v>
      </c>
      <c r="J1579" s="41">
        <f t="shared" ref="J1579" si="3438">(IF(D1579="SELL",IF(G1579="",0,F1579-G1579),IF(D1579="BUY",IF(G1579="",0,G1579-F1579))))*C1579</f>
        <v>3200</v>
      </c>
      <c r="K1579" s="8">
        <v>4000</v>
      </c>
      <c r="L1579" s="49">
        <f t="shared" ref="L1579" si="3439">(J1579+I1579+K1579)/C1579</f>
        <v>13</v>
      </c>
      <c r="M1579" s="49">
        <f t="shared" ref="M1579" si="3440">L1579*C1579</f>
        <v>10400</v>
      </c>
    </row>
    <row r="1580" spans="1:14" s="42" customFormat="1" x14ac:dyDescent="0.25">
      <c r="A1580" s="5">
        <v>43439</v>
      </c>
      <c r="B1580" s="37" t="s">
        <v>201</v>
      </c>
      <c r="C1580" s="37">
        <v>700</v>
      </c>
      <c r="D1580" s="37" t="s">
        <v>20</v>
      </c>
      <c r="E1580" s="74">
        <v>1220</v>
      </c>
      <c r="F1580" s="37">
        <v>1217</v>
      </c>
      <c r="G1580" s="37">
        <v>1212</v>
      </c>
      <c r="H1580" s="74">
        <v>1207</v>
      </c>
      <c r="I1580" s="49">
        <f t="shared" ref="I1580" si="3441">(IF(D1580="SELL",E1580-F1580,IF(D1580="BUY",F1580-E1580)))*C1580</f>
        <v>2100</v>
      </c>
      <c r="J1580" s="41">
        <f t="shared" ref="J1580" si="3442">(IF(D1580="SELL",IF(G1580="",0,F1580-G1580),IF(D1580="BUY",IF(G1580="",0,G1580-F1580))))*C1580</f>
        <v>3500</v>
      </c>
      <c r="K1580" s="8">
        <v>3500</v>
      </c>
      <c r="L1580" s="49">
        <f t="shared" ref="L1580" si="3443">(J1580+I1580+K1580)/C1580</f>
        <v>13</v>
      </c>
      <c r="M1580" s="49">
        <f t="shared" ref="M1580" si="3444">L1580*C1580</f>
        <v>9100</v>
      </c>
    </row>
    <row r="1581" spans="1:14" s="42" customFormat="1" x14ac:dyDescent="0.25">
      <c r="A1581" s="5">
        <v>43438</v>
      </c>
      <c r="B1581" s="37" t="s">
        <v>495</v>
      </c>
      <c r="C1581" s="37">
        <v>11000</v>
      </c>
      <c r="D1581" s="37" t="s">
        <v>17</v>
      </c>
      <c r="E1581" s="74">
        <v>39</v>
      </c>
      <c r="F1581" s="37">
        <v>39.4</v>
      </c>
      <c r="G1581" s="37">
        <v>40</v>
      </c>
      <c r="H1581" s="74">
        <v>0</v>
      </c>
      <c r="I1581" s="49">
        <f t="shared" ref="I1581" si="3445">(IF(D1581="SELL",E1581-F1581,IF(D1581="BUY",F1581-E1581)))*C1581</f>
        <v>4399.9999999999845</v>
      </c>
      <c r="J1581" s="41">
        <f t="shared" ref="J1581" si="3446">(IF(D1581="SELL",IF(G1581="",0,F1581-G1581),IF(D1581="BUY",IF(G1581="",0,G1581-F1581))))*C1581</f>
        <v>6600.0000000000155</v>
      </c>
      <c r="K1581" s="8">
        <v>0</v>
      </c>
      <c r="L1581" s="49">
        <f t="shared" ref="L1581" si="3447">(J1581+I1581+K1581)/C1581</f>
        <v>1</v>
      </c>
      <c r="M1581" s="49">
        <f t="shared" ref="M1581" si="3448">L1581*C1581</f>
        <v>11000</v>
      </c>
    </row>
    <row r="1582" spans="1:14" s="42" customFormat="1" x14ac:dyDescent="0.25">
      <c r="A1582" s="5">
        <v>43438</v>
      </c>
      <c r="B1582" s="37" t="s">
        <v>255</v>
      </c>
      <c r="C1582" s="37">
        <v>4500</v>
      </c>
      <c r="D1582" s="37" t="s">
        <v>17</v>
      </c>
      <c r="E1582" s="74">
        <v>145.5</v>
      </c>
      <c r="F1582" s="37">
        <v>146.5</v>
      </c>
      <c r="G1582" s="37">
        <v>0</v>
      </c>
      <c r="H1582" s="74">
        <v>0</v>
      </c>
      <c r="I1582" s="49">
        <f t="shared" ref="I1582" si="3449">(IF(D1582="SELL",E1582-F1582,IF(D1582="BUY",F1582-E1582)))*C1582</f>
        <v>4500</v>
      </c>
      <c r="J1582" s="41">
        <v>0</v>
      </c>
      <c r="K1582" s="8">
        <v>0</v>
      </c>
      <c r="L1582" s="49">
        <f t="shared" ref="L1582" si="3450">(J1582+I1582+K1582)/C1582</f>
        <v>1</v>
      </c>
      <c r="M1582" s="49">
        <f t="shared" ref="M1582" si="3451">L1582*C1582</f>
        <v>4500</v>
      </c>
    </row>
    <row r="1583" spans="1:14" s="42" customFormat="1" x14ac:dyDescent="0.25">
      <c r="A1583" s="5">
        <v>43438</v>
      </c>
      <c r="B1583" s="37" t="s">
        <v>246</v>
      </c>
      <c r="C1583" s="37">
        <v>1575</v>
      </c>
      <c r="D1583" s="37" t="s">
        <v>17</v>
      </c>
      <c r="E1583" s="74">
        <v>225.75</v>
      </c>
      <c r="F1583" s="37">
        <v>227</v>
      </c>
      <c r="G1583" s="37">
        <v>229</v>
      </c>
      <c r="H1583" s="74">
        <v>0</v>
      </c>
      <c r="I1583" s="49">
        <f t="shared" ref="I1583" si="3452">(IF(D1583="SELL",E1583-F1583,IF(D1583="BUY",F1583-E1583)))*C1583</f>
        <v>1968.75</v>
      </c>
      <c r="J1583" s="41">
        <f t="shared" ref="J1583" si="3453">(IF(D1583="SELL",IF(G1583="",0,F1583-G1583),IF(D1583="BUY",IF(G1583="",0,G1583-F1583))))*C1583</f>
        <v>3150</v>
      </c>
      <c r="K1583" s="8">
        <v>3150</v>
      </c>
      <c r="L1583" s="49">
        <f t="shared" ref="L1583" si="3454">(J1583+I1583+K1583)/C1583</f>
        <v>5.25</v>
      </c>
      <c r="M1583" s="49">
        <f t="shared" ref="M1583" si="3455">L1583*C1583</f>
        <v>8268.75</v>
      </c>
    </row>
    <row r="1584" spans="1:14" s="42" customFormat="1" x14ac:dyDescent="0.25">
      <c r="A1584" s="5">
        <v>43437</v>
      </c>
      <c r="B1584" s="37" t="s">
        <v>377</v>
      </c>
      <c r="C1584" s="37">
        <v>1200</v>
      </c>
      <c r="D1584" s="37" t="s">
        <v>17</v>
      </c>
      <c r="E1584" s="74">
        <v>713</v>
      </c>
      <c r="F1584" s="37">
        <v>708</v>
      </c>
      <c r="G1584" s="37">
        <v>0</v>
      </c>
      <c r="H1584" s="74">
        <v>0</v>
      </c>
      <c r="I1584" s="49">
        <f t="shared" ref="I1584" si="3456">(IF(D1584="SELL",E1584-F1584,IF(D1584="BUY",F1584-E1584)))*C1584</f>
        <v>-6000</v>
      </c>
      <c r="J1584" s="41">
        <v>0</v>
      </c>
      <c r="K1584" s="8">
        <v>0</v>
      </c>
      <c r="L1584" s="49">
        <f t="shared" ref="L1584" si="3457">(J1584+I1584+K1584)/C1584</f>
        <v>-5</v>
      </c>
      <c r="M1584" s="49">
        <f t="shared" ref="M1584" si="3458">L1584*C1584</f>
        <v>-6000</v>
      </c>
    </row>
    <row r="1585" spans="1:13" s="42" customFormat="1" x14ac:dyDescent="0.25">
      <c r="A1585" s="5">
        <v>43437</v>
      </c>
      <c r="B1585" s="37" t="s">
        <v>494</v>
      </c>
      <c r="C1585" s="37">
        <v>800</v>
      </c>
      <c r="D1585" s="37" t="s">
        <v>17</v>
      </c>
      <c r="E1585" s="74">
        <v>544</v>
      </c>
      <c r="F1585" s="37">
        <v>539</v>
      </c>
      <c r="G1585" s="37">
        <v>0</v>
      </c>
      <c r="H1585" s="74">
        <v>0</v>
      </c>
      <c r="I1585" s="49">
        <f t="shared" ref="I1585" si="3459">(IF(D1585="SELL",E1585-F1585,IF(D1585="BUY",F1585-E1585)))*C1585</f>
        <v>-4000</v>
      </c>
      <c r="J1585" s="41">
        <v>0</v>
      </c>
      <c r="K1585" s="8">
        <v>0</v>
      </c>
      <c r="L1585" s="49">
        <f t="shared" ref="L1585" si="3460">(J1585+I1585+K1585)/C1585</f>
        <v>-5</v>
      </c>
      <c r="M1585" s="49">
        <f t="shared" ref="M1585" si="3461">L1585*C1585</f>
        <v>-4000</v>
      </c>
    </row>
    <row r="1586" spans="1:13" s="42" customFormat="1" x14ac:dyDescent="0.25">
      <c r="A1586" s="5">
        <v>43434</v>
      </c>
      <c r="B1586" s="37" t="s">
        <v>289</v>
      </c>
      <c r="C1586" s="37">
        <v>900</v>
      </c>
      <c r="D1586" s="37" t="s">
        <v>17</v>
      </c>
      <c r="E1586" s="74">
        <v>613</v>
      </c>
      <c r="F1586" s="37">
        <v>616</v>
      </c>
      <c r="G1586" s="37">
        <v>0</v>
      </c>
      <c r="H1586" s="74">
        <v>0</v>
      </c>
      <c r="I1586" s="49">
        <f t="shared" ref="I1586" si="3462">(IF(D1586="SELL",E1586-F1586,IF(D1586="BUY",F1586-E1586)))*C1586</f>
        <v>2700</v>
      </c>
      <c r="J1586" s="41">
        <v>0</v>
      </c>
      <c r="K1586" s="8">
        <v>0</v>
      </c>
      <c r="L1586" s="49">
        <f t="shared" ref="L1586" si="3463">(J1586+I1586+K1586)/C1586</f>
        <v>3</v>
      </c>
      <c r="M1586" s="49">
        <f t="shared" ref="M1586" si="3464">L1586*C1586</f>
        <v>2700</v>
      </c>
    </row>
    <row r="1587" spans="1:13" s="42" customFormat="1" x14ac:dyDescent="0.25">
      <c r="A1587" s="5">
        <v>43433</v>
      </c>
      <c r="B1587" s="37" t="s">
        <v>470</v>
      </c>
      <c r="C1587" s="37">
        <v>1750</v>
      </c>
      <c r="D1587" s="37" t="s">
        <v>20</v>
      </c>
      <c r="E1587" s="74">
        <v>160.5</v>
      </c>
      <c r="F1587" s="37">
        <v>159</v>
      </c>
      <c r="G1587" s="37">
        <v>0</v>
      </c>
      <c r="H1587" s="74">
        <v>0</v>
      </c>
      <c r="I1587" s="49">
        <f t="shared" ref="I1587:I1588" si="3465">(IF(D1587="SELL",E1587-F1587,IF(D1587="BUY",F1587-E1587)))*C1587</f>
        <v>2625</v>
      </c>
      <c r="J1587" s="41">
        <v>0</v>
      </c>
      <c r="K1587" s="8">
        <v>0</v>
      </c>
      <c r="L1587" s="49">
        <f t="shared" ref="L1587:L1588" si="3466">(J1587+I1587+K1587)/C1587</f>
        <v>1.5</v>
      </c>
      <c r="M1587" s="49">
        <f t="shared" ref="M1587:M1588" si="3467">L1587*C1587</f>
        <v>2625</v>
      </c>
    </row>
    <row r="1588" spans="1:13" s="42" customFormat="1" x14ac:dyDescent="0.25">
      <c r="A1588" s="5">
        <v>43433</v>
      </c>
      <c r="B1588" s="37" t="s">
        <v>224</v>
      </c>
      <c r="C1588" s="37">
        <v>1061</v>
      </c>
      <c r="D1588" s="37" t="s">
        <v>17</v>
      </c>
      <c r="E1588" s="74">
        <v>534.6</v>
      </c>
      <c r="F1588" s="37">
        <v>537</v>
      </c>
      <c r="G1588" s="37">
        <v>0</v>
      </c>
      <c r="H1588" s="74">
        <v>0</v>
      </c>
      <c r="I1588" s="49">
        <f t="shared" si="3465"/>
        <v>2546.399999999976</v>
      </c>
      <c r="J1588" s="41">
        <v>0</v>
      </c>
      <c r="K1588" s="8">
        <v>0</v>
      </c>
      <c r="L1588" s="49">
        <f t="shared" si="3466"/>
        <v>2.3999999999999773</v>
      </c>
      <c r="M1588" s="49">
        <f t="shared" si="3467"/>
        <v>2546.399999999976</v>
      </c>
    </row>
    <row r="1589" spans="1:13" s="42" customFormat="1" x14ac:dyDescent="0.25">
      <c r="A1589" s="5">
        <v>43433</v>
      </c>
      <c r="B1589" s="37" t="s">
        <v>260</v>
      </c>
      <c r="C1589" s="37">
        <v>400</v>
      </c>
      <c r="D1589" s="37" t="s">
        <v>17</v>
      </c>
      <c r="E1589" s="74">
        <v>1456</v>
      </c>
      <c r="F1589" s="37">
        <v>1461</v>
      </c>
      <c r="G1589" s="37">
        <v>0</v>
      </c>
      <c r="H1589" s="74">
        <v>0</v>
      </c>
      <c r="I1589" s="49">
        <f t="shared" ref="I1589" si="3468">(IF(D1589="SELL",E1589-F1589,IF(D1589="BUY",F1589-E1589)))*C1589</f>
        <v>2000</v>
      </c>
      <c r="J1589" s="41">
        <v>0</v>
      </c>
      <c r="K1589" s="8">
        <v>0</v>
      </c>
      <c r="L1589" s="49">
        <f t="shared" ref="L1589" si="3469">(J1589+I1589+K1589)/C1589</f>
        <v>5</v>
      </c>
      <c r="M1589" s="49">
        <f t="shared" ref="M1589" si="3470">L1589*C1589</f>
        <v>2000</v>
      </c>
    </row>
    <row r="1590" spans="1:13" s="42" customFormat="1" x14ac:dyDescent="0.25">
      <c r="A1590" s="5">
        <v>43431</v>
      </c>
      <c r="B1590" s="37" t="s">
        <v>473</v>
      </c>
      <c r="C1590" s="37">
        <v>1250</v>
      </c>
      <c r="D1590" s="37" t="s">
        <v>20</v>
      </c>
      <c r="E1590" s="74">
        <v>415.6</v>
      </c>
      <c r="F1590" s="37">
        <v>419</v>
      </c>
      <c r="G1590" s="37">
        <v>0</v>
      </c>
      <c r="H1590" s="74">
        <v>0</v>
      </c>
      <c r="I1590" s="49">
        <f t="shared" ref="I1590" si="3471">(IF(D1590="SELL",E1590-F1590,IF(D1590="BUY",F1590-E1590)))*C1590</f>
        <v>-4249.9999999999718</v>
      </c>
      <c r="J1590" s="41">
        <v>0</v>
      </c>
      <c r="K1590" s="8">
        <v>0</v>
      </c>
      <c r="L1590" s="49">
        <f t="shared" ref="L1590" si="3472">(J1590+I1590+K1590)/C1590</f>
        <v>-3.3999999999999773</v>
      </c>
      <c r="M1590" s="49">
        <f t="shared" ref="M1590" si="3473">L1590*C1590</f>
        <v>-4249.9999999999718</v>
      </c>
    </row>
    <row r="1591" spans="1:13" s="42" customFormat="1" x14ac:dyDescent="0.25">
      <c r="A1591" s="5">
        <v>43431</v>
      </c>
      <c r="B1591" s="37" t="s">
        <v>310</v>
      </c>
      <c r="C1591" s="37">
        <v>750</v>
      </c>
      <c r="D1591" s="37" t="s">
        <v>17</v>
      </c>
      <c r="E1591" s="74">
        <v>714</v>
      </c>
      <c r="F1591" s="37">
        <v>708</v>
      </c>
      <c r="G1591" s="37">
        <v>0</v>
      </c>
      <c r="H1591" s="74">
        <v>0</v>
      </c>
      <c r="I1591" s="49">
        <f t="shared" ref="I1591" si="3474">(IF(D1591="SELL",E1591-F1591,IF(D1591="BUY",F1591-E1591)))*C1591</f>
        <v>-4500</v>
      </c>
      <c r="J1591" s="41">
        <v>0</v>
      </c>
      <c r="K1591" s="8">
        <v>0</v>
      </c>
      <c r="L1591" s="49">
        <f t="shared" ref="L1591" si="3475">(J1591+I1591+K1591)/C1591</f>
        <v>-6</v>
      </c>
      <c r="M1591" s="49">
        <f t="shared" ref="M1591" si="3476">L1591*C1591</f>
        <v>-4500</v>
      </c>
    </row>
    <row r="1592" spans="1:13" s="42" customFormat="1" x14ac:dyDescent="0.25">
      <c r="A1592" s="5">
        <v>43431</v>
      </c>
      <c r="B1592" s="37" t="s">
        <v>493</v>
      </c>
      <c r="C1592" s="37">
        <v>250</v>
      </c>
      <c r="D1592" s="37" t="s">
        <v>17</v>
      </c>
      <c r="E1592" s="74">
        <v>2413</v>
      </c>
      <c r="F1592" s="37">
        <v>2419</v>
      </c>
      <c r="G1592" s="37">
        <v>2427</v>
      </c>
      <c r="H1592" s="74">
        <v>0</v>
      </c>
      <c r="I1592" s="49">
        <f t="shared" ref="I1592:I1593" si="3477">(IF(D1592="SELL",E1592-F1592,IF(D1592="BUY",F1592-E1592)))*C1592</f>
        <v>1500</v>
      </c>
      <c r="J1592" s="41">
        <f t="shared" ref="J1592" si="3478">(IF(D1592="SELL",IF(G1592="",0,F1592-G1592),IF(D1592="BUY",IF(G1592="",0,G1592-F1592))))*C1592</f>
        <v>2000</v>
      </c>
      <c r="K1592" s="8">
        <v>0</v>
      </c>
      <c r="L1592" s="49">
        <f t="shared" ref="L1592:L1593" si="3479">(J1592+I1592+K1592)/C1592</f>
        <v>14</v>
      </c>
      <c r="M1592" s="49">
        <f t="shared" ref="M1592:M1593" si="3480">L1592*C1592</f>
        <v>3500</v>
      </c>
    </row>
    <row r="1593" spans="1:13" s="42" customFormat="1" x14ac:dyDescent="0.25">
      <c r="A1593" s="5">
        <v>43431</v>
      </c>
      <c r="B1593" s="37" t="s">
        <v>305</v>
      </c>
      <c r="C1593" s="37">
        <v>1000</v>
      </c>
      <c r="D1593" s="37" t="s">
        <v>17</v>
      </c>
      <c r="E1593" s="74">
        <v>608.70000000000005</v>
      </c>
      <c r="F1593" s="37">
        <v>613</v>
      </c>
      <c r="G1593" s="37">
        <v>0</v>
      </c>
      <c r="H1593" s="74">
        <v>0</v>
      </c>
      <c r="I1593" s="49">
        <f t="shared" si="3477"/>
        <v>4299.9999999999545</v>
      </c>
      <c r="J1593" s="41">
        <v>0</v>
      </c>
      <c r="K1593" s="8">
        <v>0</v>
      </c>
      <c r="L1593" s="49">
        <f t="shared" si="3479"/>
        <v>4.2999999999999545</v>
      </c>
      <c r="M1593" s="49">
        <f t="shared" si="3480"/>
        <v>4299.9999999999545</v>
      </c>
    </row>
    <row r="1594" spans="1:13" s="42" customFormat="1" x14ac:dyDescent="0.25">
      <c r="A1594" s="5">
        <v>574</v>
      </c>
      <c r="B1594" s="37" t="s">
        <v>492</v>
      </c>
      <c r="C1594" s="37">
        <v>1200</v>
      </c>
      <c r="D1594" s="37" t="s">
        <v>17</v>
      </c>
      <c r="E1594" s="74">
        <v>569</v>
      </c>
      <c r="F1594" s="37">
        <v>571</v>
      </c>
      <c r="G1594" s="37">
        <v>574</v>
      </c>
      <c r="H1594" s="74">
        <v>0</v>
      </c>
      <c r="I1594" s="49">
        <f t="shared" ref="I1594" si="3481">(IF(D1594="SELL",E1594-F1594,IF(D1594="BUY",F1594-E1594)))*C1594</f>
        <v>2400</v>
      </c>
      <c r="J1594" s="41">
        <f t="shared" ref="J1594" si="3482">(IF(D1594="SELL",IF(G1594="",0,F1594-G1594),IF(D1594="BUY",IF(G1594="",0,G1594-F1594))))*C1594</f>
        <v>3600</v>
      </c>
      <c r="K1594" s="8">
        <v>0</v>
      </c>
      <c r="L1594" s="49">
        <f t="shared" ref="L1594" si="3483">(J1594+I1594+K1594)/C1594</f>
        <v>5</v>
      </c>
      <c r="M1594" s="49">
        <f t="shared" ref="M1594" si="3484">L1594*C1594</f>
        <v>6000</v>
      </c>
    </row>
    <row r="1595" spans="1:13" s="42" customFormat="1" x14ac:dyDescent="0.25">
      <c r="A1595" s="5">
        <v>43430</v>
      </c>
      <c r="B1595" s="37" t="s">
        <v>491</v>
      </c>
      <c r="C1595" s="37">
        <v>1200</v>
      </c>
      <c r="D1595" s="37" t="s">
        <v>17</v>
      </c>
      <c r="E1595" s="74">
        <v>285</v>
      </c>
      <c r="F1595" s="37">
        <v>287</v>
      </c>
      <c r="G1595" s="37">
        <v>290</v>
      </c>
      <c r="H1595" s="74">
        <v>293</v>
      </c>
      <c r="I1595" s="49">
        <f t="shared" ref="I1595" si="3485">(IF(D1595="SELL",E1595-F1595,IF(D1595="BUY",F1595-E1595)))*C1595</f>
        <v>2400</v>
      </c>
      <c r="J1595" s="41">
        <f t="shared" ref="J1595" si="3486">(IF(D1595="SELL",IF(G1595="",0,F1595-G1595),IF(D1595="BUY",IF(G1595="",0,G1595-F1595))))*C1595</f>
        <v>3600</v>
      </c>
      <c r="K1595" s="8">
        <v>3600</v>
      </c>
      <c r="L1595" s="49">
        <f t="shared" ref="L1595" si="3487">(J1595+I1595+K1595)/C1595</f>
        <v>8</v>
      </c>
      <c r="M1595" s="49">
        <f t="shared" ref="M1595" si="3488">L1595*C1595</f>
        <v>9600</v>
      </c>
    </row>
    <row r="1596" spans="1:13" s="42" customFormat="1" x14ac:dyDescent="0.25">
      <c r="A1596" s="5">
        <v>43430</v>
      </c>
      <c r="B1596" s="37" t="s">
        <v>413</v>
      </c>
      <c r="C1596" s="37">
        <v>500</v>
      </c>
      <c r="D1596" s="37" t="s">
        <v>17</v>
      </c>
      <c r="E1596" s="74">
        <v>1237</v>
      </c>
      <c r="F1596" s="37">
        <v>1242</v>
      </c>
      <c r="G1596" s="37">
        <v>1250</v>
      </c>
      <c r="H1596" s="74">
        <v>0</v>
      </c>
      <c r="I1596" s="49">
        <f t="shared" ref="I1596" si="3489">(IF(D1596="SELL",E1596-F1596,IF(D1596="BUY",F1596-E1596)))*C1596</f>
        <v>2500</v>
      </c>
      <c r="J1596" s="41">
        <f t="shared" ref="J1596" si="3490">(IF(D1596="SELL",IF(G1596="",0,F1596-G1596),IF(D1596="BUY",IF(G1596="",0,G1596-F1596))))*C1596</f>
        <v>4000</v>
      </c>
      <c r="K1596" s="8">
        <v>0</v>
      </c>
      <c r="L1596" s="49">
        <f t="shared" ref="L1596" si="3491">(J1596+I1596+K1596)/C1596</f>
        <v>13</v>
      </c>
      <c r="M1596" s="49">
        <f t="shared" ref="M1596" si="3492">L1596*C1596</f>
        <v>6500</v>
      </c>
    </row>
    <row r="1597" spans="1:13" s="42" customFormat="1" x14ac:dyDescent="0.25">
      <c r="A1597" s="5">
        <v>43426</v>
      </c>
      <c r="B1597" s="37" t="s">
        <v>221</v>
      </c>
      <c r="C1597" s="37">
        <v>500</v>
      </c>
      <c r="D1597" s="37" t="s">
        <v>17</v>
      </c>
      <c r="E1597" s="74">
        <v>709.5</v>
      </c>
      <c r="F1597" s="37">
        <v>0</v>
      </c>
      <c r="G1597" s="37">
        <v>0</v>
      </c>
      <c r="H1597" s="74">
        <v>0</v>
      </c>
      <c r="I1597" s="49">
        <v>0</v>
      </c>
      <c r="J1597" s="41">
        <f t="shared" ref="J1597" si="3493">(IF(D1597="SELL",IF(G1597="",0,F1597-G1597),IF(D1597="BUY",IF(G1597="",0,G1597-F1597))))*C1597</f>
        <v>0</v>
      </c>
      <c r="K1597" s="8">
        <v>0</v>
      </c>
      <c r="L1597" s="49">
        <f t="shared" ref="L1597" si="3494">(J1597+I1597+K1597)/C1597</f>
        <v>0</v>
      </c>
      <c r="M1597" s="49">
        <f t="shared" ref="M1597" si="3495">L1597*C1597</f>
        <v>0</v>
      </c>
    </row>
    <row r="1598" spans="1:13" s="42" customFormat="1" x14ac:dyDescent="0.25">
      <c r="A1598" s="5">
        <v>43425</v>
      </c>
      <c r="B1598" s="37" t="s">
        <v>413</v>
      </c>
      <c r="C1598" s="37">
        <v>500</v>
      </c>
      <c r="D1598" s="37" t="s">
        <v>17</v>
      </c>
      <c r="E1598" s="74">
        <v>1215</v>
      </c>
      <c r="F1598" s="37">
        <v>1220</v>
      </c>
      <c r="G1598" s="37">
        <v>1227</v>
      </c>
      <c r="H1598" s="74">
        <v>0</v>
      </c>
      <c r="I1598" s="49">
        <f t="shared" ref="I1598" si="3496">(IF(D1598="SELL",E1598-F1598,IF(D1598="BUY",F1598-E1598)))*C1598</f>
        <v>2500</v>
      </c>
      <c r="J1598" s="41">
        <f t="shared" ref="J1598" si="3497">(IF(D1598="SELL",IF(G1598="",0,F1598-G1598),IF(D1598="BUY",IF(G1598="",0,G1598-F1598))))*C1598</f>
        <v>3500</v>
      </c>
      <c r="K1598" s="8">
        <v>0</v>
      </c>
      <c r="L1598" s="49">
        <f t="shared" ref="L1598" si="3498">(J1598+I1598+K1598)/C1598</f>
        <v>12</v>
      </c>
      <c r="M1598" s="49">
        <f t="shared" ref="M1598" si="3499">L1598*C1598</f>
        <v>6000</v>
      </c>
    </row>
    <row r="1599" spans="1:13" s="42" customFormat="1" x14ac:dyDescent="0.25">
      <c r="A1599" s="5">
        <v>43424</v>
      </c>
      <c r="B1599" s="37" t="s">
        <v>428</v>
      </c>
      <c r="C1599" s="37">
        <v>250</v>
      </c>
      <c r="D1599" s="37" t="s">
        <v>17</v>
      </c>
      <c r="E1599" s="74">
        <v>2385</v>
      </c>
      <c r="F1599" s="37">
        <v>2397</v>
      </c>
      <c r="G1599" s="37">
        <v>0</v>
      </c>
      <c r="H1599" s="74">
        <v>0</v>
      </c>
      <c r="I1599" s="49">
        <f t="shared" ref="I1599" si="3500">(IF(D1599="SELL",E1599-F1599,IF(D1599="BUY",F1599-E1599)))*C1599</f>
        <v>3000</v>
      </c>
      <c r="J1599" s="41">
        <v>0</v>
      </c>
      <c r="K1599" s="8">
        <v>0</v>
      </c>
      <c r="L1599" s="49">
        <f t="shared" ref="L1599" si="3501">(J1599+I1599+K1599)/C1599</f>
        <v>12</v>
      </c>
      <c r="M1599" s="49">
        <f t="shared" ref="M1599" si="3502">L1599*C1599</f>
        <v>3000</v>
      </c>
    </row>
    <row r="1600" spans="1:13" s="42" customFormat="1" x14ac:dyDescent="0.25">
      <c r="A1600" s="5">
        <v>43424</v>
      </c>
      <c r="B1600" s="37" t="s">
        <v>490</v>
      </c>
      <c r="C1600" s="37">
        <v>4500</v>
      </c>
      <c r="D1600" s="37" t="s">
        <v>17</v>
      </c>
      <c r="E1600" s="74">
        <v>158.5</v>
      </c>
      <c r="F1600" s="37">
        <v>157</v>
      </c>
      <c r="G1600" s="37">
        <v>0</v>
      </c>
      <c r="H1600" s="74">
        <v>0</v>
      </c>
      <c r="I1600" s="49">
        <f t="shared" ref="I1600" si="3503">(IF(D1600="SELL",E1600-F1600,IF(D1600="BUY",F1600-E1600)))*C1600</f>
        <v>-6750</v>
      </c>
      <c r="J1600" s="41">
        <v>0</v>
      </c>
      <c r="K1600" s="8">
        <v>0</v>
      </c>
      <c r="L1600" s="49">
        <f t="shared" ref="L1600" si="3504">(J1600+I1600+K1600)/C1600</f>
        <v>-1.5</v>
      </c>
      <c r="M1600" s="49">
        <f t="shared" ref="M1600" si="3505">L1600*C1600</f>
        <v>-6750</v>
      </c>
    </row>
    <row r="1601" spans="1:13" s="42" customFormat="1" x14ac:dyDescent="0.25">
      <c r="A1601" s="5">
        <v>43423</v>
      </c>
      <c r="B1601" s="37" t="s">
        <v>423</v>
      </c>
      <c r="C1601" s="37">
        <v>1100</v>
      </c>
      <c r="D1601" s="37" t="s">
        <v>17</v>
      </c>
      <c r="E1601" s="74">
        <v>531.5</v>
      </c>
      <c r="F1601" s="37">
        <v>533.5</v>
      </c>
      <c r="G1601" s="37">
        <v>0</v>
      </c>
      <c r="H1601" s="74">
        <v>0</v>
      </c>
      <c r="I1601" s="49">
        <f t="shared" ref="I1601" si="3506">(IF(D1601="SELL",E1601-F1601,IF(D1601="BUY",F1601-E1601)))*C1601</f>
        <v>2200</v>
      </c>
      <c r="J1601" s="41">
        <v>0</v>
      </c>
      <c r="K1601" s="8">
        <v>0</v>
      </c>
      <c r="L1601" s="49">
        <f t="shared" ref="L1601" si="3507">(J1601+I1601+K1601)/C1601</f>
        <v>2</v>
      </c>
      <c r="M1601" s="49">
        <f t="shared" ref="M1601" si="3508">L1601*C1601</f>
        <v>2200</v>
      </c>
    </row>
    <row r="1602" spans="1:13" s="42" customFormat="1" x14ac:dyDescent="0.25">
      <c r="A1602" s="5">
        <v>43420</v>
      </c>
      <c r="B1602" s="37" t="s">
        <v>327</v>
      </c>
      <c r="C1602" s="37">
        <v>3000</v>
      </c>
      <c r="D1602" s="37" t="s">
        <v>17</v>
      </c>
      <c r="E1602" s="74">
        <v>286.5</v>
      </c>
      <c r="F1602" s="37">
        <v>291</v>
      </c>
      <c r="G1602" s="37">
        <v>0</v>
      </c>
      <c r="H1602" s="74">
        <v>0</v>
      </c>
      <c r="I1602" s="49">
        <f t="shared" ref="I1602" si="3509">(IF(D1602="SELL",E1602-F1602,IF(D1602="BUY",F1602-E1602)))*C1602</f>
        <v>13500</v>
      </c>
      <c r="J1602" s="41">
        <v>0</v>
      </c>
      <c r="K1602" s="8">
        <v>0</v>
      </c>
      <c r="L1602" s="49">
        <f t="shared" ref="L1602" si="3510">(J1602+I1602+K1602)/C1602</f>
        <v>4.5</v>
      </c>
      <c r="M1602" s="49">
        <f t="shared" ref="M1602" si="3511">L1602*C1602</f>
        <v>13500</v>
      </c>
    </row>
    <row r="1603" spans="1:13" s="42" customFormat="1" x14ac:dyDescent="0.25">
      <c r="A1603" s="5">
        <v>43419</v>
      </c>
      <c r="B1603" s="37" t="s">
        <v>428</v>
      </c>
      <c r="C1603" s="37">
        <v>250</v>
      </c>
      <c r="D1603" s="37" t="s">
        <v>17</v>
      </c>
      <c r="E1603" s="74">
        <v>2322</v>
      </c>
      <c r="F1603" s="37">
        <v>2335</v>
      </c>
      <c r="G1603" s="37">
        <v>0</v>
      </c>
      <c r="H1603" s="74">
        <v>0</v>
      </c>
      <c r="I1603" s="49">
        <f t="shared" ref="I1603:I1604" si="3512">(IF(D1603="SELL",E1603-F1603,IF(D1603="BUY",F1603-E1603)))*C1603</f>
        <v>3250</v>
      </c>
      <c r="J1603" s="41">
        <v>0</v>
      </c>
      <c r="K1603" s="8">
        <v>0</v>
      </c>
      <c r="L1603" s="49">
        <f t="shared" ref="L1603:L1604" si="3513">(J1603+I1603+K1603)/C1603</f>
        <v>13</v>
      </c>
      <c r="M1603" s="49">
        <f t="shared" ref="M1603:M1604" si="3514">L1603*C1603</f>
        <v>3250</v>
      </c>
    </row>
    <row r="1604" spans="1:13" s="42" customFormat="1" x14ac:dyDescent="0.25">
      <c r="A1604" s="5">
        <v>43419</v>
      </c>
      <c r="B1604" s="37" t="s">
        <v>28</v>
      </c>
      <c r="C1604" s="37">
        <v>3000</v>
      </c>
      <c r="D1604" s="37" t="s">
        <v>17</v>
      </c>
      <c r="E1604" s="74">
        <v>286.5</v>
      </c>
      <c r="F1604" s="37">
        <v>288</v>
      </c>
      <c r="G1604" s="37">
        <v>0</v>
      </c>
      <c r="H1604" s="74">
        <v>0</v>
      </c>
      <c r="I1604" s="49">
        <f t="shared" si="3512"/>
        <v>4500</v>
      </c>
      <c r="J1604" s="41">
        <v>0</v>
      </c>
      <c r="K1604" s="8">
        <v>0</v>
      </c>
      <c r="L1604" s="49">
        <f t="shared" si="3513"/>
        <v>1.5</v>
      </c>
      <c r="M1604" s="49">
        <f t="shared" si="3514"/>
        <v>4500</v>
      </c>
    </row>
    <row r="1605" spans="1:13" s="42" customFormat="1" x14ac:dyDescent="0.25">
      <c r="A1605" s="5">
        <v>43418</v>
      </c>
      <c r="B1605" s="37" t="s">
        <v>489</v>
      </c>
      <c r="C1605" s="37">
        <v>1250</v>
      </c>
      <c r="D1605" s="37" t="s">
        <v>17</v>
      </c>
      <c r="E1605" s="74">
        <v>375</v>
      </c>
      <c r="F1605" s="37">
        <v>379</v>
      </c>
      <c r="G1605" s="37">
        <v>0</v>
      </c>
      <c r="H1605" s="74">
        <v>0</v>
      </c>
      <c r="I1605" s="49">
        <f t="shared" ref="I1605:I1606" si="3515">(IF(D1605="SELL",E1605-F1605,IF(D1605="BUY",F1605-E1605)))*C1605</f>
        <v>5000</v>
      </c>
      <c r="J1605" s="41">
        <v>0</v>
      </c>
      <c r="K1605" s="8">
        <v>0</v>
      </c>
      <c r="L1605" s="49">
        <f t="shared" ref="L1605:L1606" si="3516">(J1605+I1605+K1605)/C1605</f>
        <v>4</v>
      </c>
      <c r="M1605" s="49">
        <f t="shared" ref="M1605:M1606" si="3517">L1605*C1605</f>
        <v>5000</v>
      </c>
    </row>
    <row r="1606" spans="1:13" s="42" customFormat="1" x14ac:dyDescent="0.25">
      <c r="A1606" s="5">
        <v>43418</v>
      </c>
      <c r="B1606" s="37" t="s">
        <v>305</v>
      </c>
      <c r="C1606" s="37">
        <v>1000</v>
      </c>
      <c r="D1606" s="37" t="s">
        <v>17</v>
      </c>
      <c r="E1606" s="74">
        <v>620</v>
      </c>
      <c r="F1606" s="37">
        <v>625</v>
      </c>
      <c r="G1606" s="37">
        <v>630</v>
      </c>
      <c r="H1606" s="74">
        <v>0</v>
      </c>
      <c r="I1606" s="49">
        <f t="shared" si="3515"/>
        <v>5000</v>
      </c>
      <c r="J1606" s="41">
        <f t="shared" ref="J1606" si="3518">(IF(D1606="SELL",IF(G1606="",0,F1606-G1606),IF(D1606="BUY",IF(G1606="",0,G1606-F1606))))*C1606</f>
        <v>5000</v>
      </c>
      <c r="K1606" s="8">
        <v>0</v>
      </c>
      <c r="L1606" s="49">
        <f t="shared" si="3516"/>
        <v>10</v>
      </c>
      <c r="M1606" s="49">
        <f t="shared" si="3517"/>
        <v>10000</v>
      </c>
    </row>
    <row r="1607" spans="1:13" s="42" customFormat="1" x14ac:dyDescent="0.25">
      <c r="A1607" s="5">
        <v>43418</v>
      </c>
      <c r="B1607" s="37" t="s">
        <v>305</v>
      </c>
      <c r="C1607" s="37">
        <v>1000</v>
      </c>
      <c r="D1607" s="37" t="s">
        <v>17</v>
      </c>
      <c r="E1607" s="74">
        <v>620</v>
      </c>
      <c r="F1607" s="37">
        <v>613</v>
      </c>
      <c r="G1607" s="37">
        <v>0</v>
      </c>
      <c r="H1607" s="74">
        <v>0</v>
      </c>
      <c r="I1607" s="49">
        <f t="shared" ref="I1607:I1608" si="3519">(IF(D1607="SELL",E1607-F1607,IF(D1607="BUY",F1607-E1607)))*C1607</f>
        <v>-7000</v>
      </c>
      <c r="J1607" s="41">
        <v>0</v>
      </c>
      <c r="K1607" s="8">
        <v>0</v>
      </c>
      <c r="L1607" s="49">
        <f t="shared" ref="L1607:L1608" si="3520">(J1607+I1607+K1607)/C1607</f>
        <v>-7</v>
      </c>
      <c r="M1607" s="49">
        <f t="shared" ref="M1607:M1608" si="3521">L1607*C1607</f>
        <v>-7000</v>
      </c>
    </row>
    <row r="1608" spans="1:13" s="42" customFormat="1" x14ac:dyDescent="0.25">
      <c r="A1608" s="5">
        <v>43418</v>
      </c>
      <c r="B1608" s="37" t="s">
        <v>488</v>
      </c>
      <c r="C1608" s="37">
        <v>250</v>
      </c>
      <c r="D1608" s="37" t="s">
        <v>17</v>
      </c>
      <c r="E1608" s="74">
        <v>2322</v>
      </c>
      <c r="F1608" s="37">
        <v>2290</v>
      </c>
      <c r="G1608" s="37">
        <v>0</v>
      </c>
      <c r="H1608" s="74">
        <v>0</v>
      </c>
      <c r="I1608" s="49">
        <f t="shared" si="3519"/>
        <v>-8000</v>
      </c>
      <c r="J1608" s="41">
        <v>0</v>
      </c>
      <c r="K1608" s="8">
        <v>0</v>
      </c>
      <c r="L1608" s="49">
        <f t="shared" si="3520"/>
        <v>-32</v>
      </c>
      <c r="M1608" s="49">
        <f t="shared" si="3521"/>
        <v>-8000</v>
      </c>
    </row>
    <row r="1609" spans="1:13" s="42" customFormat="1" x14ac:dyDescent="0.25">
      <c r="A1609" s="5">
        <v>43417</v>
      </c>
      <c r="B1609" s="37" t="s">
        <v>224</v>
      </c>
      <c r="C1609" s="37">
        <v>1061</v>
      </c>
      <c r="D1609" s="37" t="s">
        <v>17</v>
      </c>
      <c r="E1609" s="74">
        <v>592</v>
      </c>
      <c r="F1609" s="37">
        <v>594</v>
      </c>
      <c r="G1609" s="37">
        <v>0</v>
      </c>
      <c r="H1609" s="74">
        <v>0</v>
      </c>
      <c r="I1609" s="49">
        <f t="shared" ref="I1609" si="3522">(IF(D1609="SELL",E1609-F1609,IF(D1609="BUY",F1609-E1609)))*C1609</f>
        <v>2122</v>
      </c>
      <c r="J1609" s="41">
        <v>0</v>
      </c>
      <c r="K1609" s="8">
        <v>0</v>
      </c>
      <c r="L1609" s="49">
        <f t="shared" ref="L1609" si="3523">(J1609+I1609+K1609)/C1609</f>
        <v>2</v>
      </c>
      <c r="M1609" s="49">
        <f t="shared" ref="M1609" si="3524">L1609*C1609</f>
        <v>2122</v>
      </c>
    </row>
    <row r="1610" spans="1:13" s="42" customFormat="1" x14ac:dyDescent="0.25">
      <c r="A1610" s="5">
        <v>43416</v>
      </c>
      <c r="B1610" s="37" t="s">
        <v>487</v>
      </c>
      <c r="C1610" s="37">
        <v>2000</v>
      </c>
      <c r="D1610" s="37" t="s">
        <v>17</v>
      </c>
      <c r="E1610" s="74">
        <v>239.5</v>
      </c>
      <c r="F1610" s="37">
        <v>0</v>
      </c>
      <c r="G1610" s="37">
        <v>0</v>
      </c>
      <c r="H1610" s="74">
        <v>0</v>
      </c>
      <c r="I1610" s="49">
        <v>0</v>
      </c>
      <c r="J1610" s="41">
        <v>0</v>
      </c>
      <c r="K1610" s="8">
        <v>0</v>
      </c>
      <c r="L1610" s="49">
        <f t="shared" ref="L1610" si="3525">(J1610+I1610+K1610)/C1610</f>
        <v>0</v>
      </c>
      <c r="M1610" s="49">
        <f t="shared" ref="M1610" si="3526">L1610*C1610</f>
        <v>0</v>
      </c>
    </row>
    <row r="1611" spans="1:13" s="42" customFormat="1" x14ac:dyDescent="0.25">
      <c r="A1611" s="5">
        <v>43413</v>
      </c>
      <c r="B1611" s="37" t="s">
        <v>487</v>
      </c>
      <c r="C1611" s="37">
        <v>2000</v>
      </c>
      <c r="D1611" s="37" t="s">
        <v>17</v>
      </c>
      <c r="E1611" s="74">
        <v>246.65</v>
      </c>
      <c r="F1611" s="37">
        <v>247.65</v>
      </c>
      <c r="G1611" s="37">
        <v>0</v>
      </c>
      <c r="H1611" s="74">
        <v>0</v>
      </c>
      <c r="I1611" s="49">
        <f t="shared" ref="I1611" si="3527">(IF(D1611="SELL",E1611-F1611,IF(D1611="BUY",F1611-E1611)))*C1611</f>
        <v>2000</v>
      </c>
      <c r="J1611" s="41">
        <v>0</v>
      </c>
      <c r="K1611" s="8">
        <v>0</v>
      </c>
      <c r="L1611" s="49">
        <f t="shared" ref="L1611" si="3528">(J1611+I1611+K1611)/C1611</f>
        <v>1</v>
      </c>
      <c r="M1611" s="49">
        <f t="shared" ref="M1611" si="3529">L1611*C1611</f>
        <v>2000</v>
      </c>
    </row>
    <row r="1612" spans="1:13" s="42" customFormat="1" x14ac:dyDescent="0.25">
      <c r="A1612" s="5">
        <v>43413</v>
      </c>
      <c r="B1612" s="37" t="s">
        <v>315</v>
      </c>
      <c r="C1612" s="37">
        <v>2750</v>
      </c>
      <c r="D1612" s="37" t="s">
        <v>20</v>
      </c>
      <c r="E1612" s="74">
        <v>1040</v>
      </c>
      <c r="F1612" s="37">
        <v>1037</v>
      </c>
      <c r="G1612" s="37">
        <v>0</v>
      </c>
      <c r="H1612" s="74">
        <v>0</v>
      </c>
      <c r="I1612" s="49">
        <f t="shared" ref="I1612" si="3530">(IF(D1612="SELL",E1612-F1612,IF(D1612="BUY",F1612-E1612)))*C1612</f>
        <v>8250</v>
      </c>
      <c r="J1612" s="41">
        <v>0</v>
      </c>
      <c r="K1612" s="8">
        <v>0</v>
      </c>
      <c r="L1612" s="49">
        <f t="shared" ref="L1612" si="3531">(J1612+I1612+K1612)/C1612</f>
        <v>3</v>
      </c>
      <c r="M1612" s="49">
        <f t="shared" ref="M1612" si="3532">L1612*C1612</f>
        <v>8250</v>
      </c>
    </row>
    <row r="1613" spans="1:13" s="42" customFormat="1" x14ac:dyDescent="0.25">
      <c r="A1613" s="5">
        <v>43410</v>
      </c>
      <c r="B1613" s="37" t="s">
        <v>259</v>
      </c>
      <c r="C1613" s="37">
        <v>1250</v>
      </c>
      <c r="D1613" s="37" t="s">
        <v>20</v>
      </c>
      <c r="E1613" s="74">
        <v>673</v>
      </c>
      <c r="F1613" s="37">
        <v>675</v>
      </c>
      <c r="G1613" s="37">
        <v>0</v>
      </c>
      <c r="H1613" s="74">
        <v>0</v>
      </c>
      <c r="I1613" s="49">
        <f t="shared" ref="I1613:I1614" si="3533">(IF(D1613="SELL",E1613-F1613,IF(D1613="BUY",F1613-E1613)))*C1613</f>
        <v>-2500</v>
      </c>
      <c r="J1613" s="41">
        <v>0</v>
      </c>
      <c r="K1613" s="8">
        <v>0</v>
      </c>
      <c r="L1613" s="49">
        <f t="shared" ref="L1613:L1614" si="3534">(J1613+I1613+K1613)/C1613</f>
        <v>-2</v>
      </c>
      <c r="M1613" s="49">
        <f t="shared" ref="M1613:M1614" si="3535">L1613*C1613</f>
        <v>-2500</v>
      </c>
    </row>
    <row r="1614" spans="1:13" s="42" customFormat="1" x14ac:dyDescent="0.25">
      <c r="A1614" s="5">
        <v>43409</v>
      </c>
      <c r="B1614" s="37" t="s">
        <v>422</v>
      </c>
      <c r="C1614" s="37">
        <v>1500</v>
      </c>
      <c r="D1614" s="37" t="s">
        <v>17</v>
      </c>
      <c r="E1614" s="74">
        <v>353</v>
      </c>
      <c r="F1614" s="37">
        <v>355</v>
      </c>
      <c r="G1614" s="37">
        <v>0</v>
      </c>
      <c r="H1614" s="74">
        <v>0</v>
      </c>
      <c r="I1614" s="49">
        <f t="shared" si="3533"/>
        <v>3000</v>
      </c>
      <c r="J1614" s="41">
        <v>0</v>
      </c>
      <c r="K1614" s="8">
        <v>0</v>
      </c>
      <c r="L1614" s="49">
        <f t="shared" si="3534"/>
        <v>2</v>
      </c>
      <c r="M1614" s="49">
        <f t="shared" si="3535"/>
        <v>3000</v>
      </c>
    </row>
    <row r="1615" spans="1:13" s="42" customFormat="1" x14ac:dyDescent="0.25">
      <c r="A1615" s="5">
        <v>43409</v>
      </c>
      <c r="B1615" s="37" t="s">
        <v>365</v>
      </c>
      <c r="C1615" s="37">
        <v>4000</v>
      </c>
      <c r="D1615" s="37" t="s">
        <v>20</v>
      </c>
      <c r="E1615" s="74">
        <v>175.7</v>
      </c>
      <c r="F1615" s="37">
        <v>175</v>
      </c>
      <c r="G1615" s="37">
        <v>0</v>
      </c>
      <c r="H1615" s="74">
        <v>0</v>
      </c>
      <c r="I1615" s="49">
        <f t="shared" ref="I1615" si="3536">(IF(D1615="SELL",E1615-F1615,IF(D1615="BUY",F1615-E1615)))*C1615</f>
        <v>2799.9999999999545</v>
      </c>
      <c r="J1615" s="41">
        <v>0</v>
      </c>
      <c r="K1615" s="8">
        <v>0</v>
      </c>
      <c r="L1615" s="49">
        <f t="shared" ref="L1615" si="3537">(J1615+I1615+K1615)/C1615</f>
        <v>0.69999999999998863</v>
      </c>
      <c r="M1615" s="49">
        <f t="shared" ref="M1615" si="3538">L1615*C1615</f>
        <v>2799.9999999999545</v>
      </c>
    </row>
    <row r="1616" spans="1:13" s="42" customFormat="1" x14ac:dyDescent="0.25">
      <c r="A1616" s="5">
        <v>43406</v>
      </c>
      <c r="B1616" s="37" t="s">
        <v>345</v>
      </c>
      <c r="C1616" s="37">
        <v>2750</v>
      </c>
      <c r="D1616" s="37" t="s">
        <v>20</v>
      </c>
      <c r="E1616" s="74">
        <v>355</v>
      </c>
      <c r="F1616" s="37">
        <v>354</v>
      </c>
      <c r="G1616" s="37">
        <v>0</v>
      </c>
      <c r="H1616" s="74">
        <v>0</v>
      </c>
      <c r="I1616" s="49">
        <f t="shared" ref="I1616" si="3539">(IF(D1616="SELL",E1616-F1616,IF(D1616="BUY",F1616-E1616)))*C1616</f>
        <v>2750</v>
      </c>
      <c r="J1616" s="41">
        <v>0</v>
      </c>
      <c r="K1616" s="8">
        <v>0</v>
      </c>
      <c r="L1616" s="49">
        <f t="shared" ref="L1616" si="3540">(J1616+I1616+K1616)/C1616</f>
        <v>1</v>
      </c>
      <c r="M1616" s="49">
        <f t="shared" ref="M1616" si="3541">L1616*C1616</f>
        <v>2750</v>
      </c>
    </row>
    <row r="1617" spans="1:13" s="42" customFormat="1" x14ac:dyDescent="0.25">
      <c r="A1617" s="5">
        <v>43406</v>
      </c>
      <c r="B1617" s="37" t="s">
        <v>486</v>
      </c>
      <c r="C1617" s="37">
        <v>3750</v>
      </c>
      <c r="D1617" s="37" t="s">
        <v>17</v>
      </c>
      <c r="E1617" s="74">
        <v>156</v>
      </c>
      <c r="F1617" s="37">
        <v>156.6</v>
      </c>
      <c r="G1617" s="37">
        <v>0</v>
      </c>
      <c r="H1617" s="74">
        <v>0</v>
      </c>
      <c r="I1617" s="49">
        <f t="shared" ref="I1617" si="3542">(IF(D1617="SELL",E1617-F1617,IF(D1617="BUY",F1617-E1617)))*C1617</f>
        <v>2249.9999999999786</v>
      </c>
      <c r="J1617" s="41">
        <v>0</v>
      </c>
      <c r="K1617" s="8">
        <v>0</v>
      </c>
      <c r="L1617" s="49">
        <f t="shared" ref="L1617" si="3543">(J1617+I1617+K1617)/C1617</f>
        <v>0.59999999999999432</v>
      </c>
      <c r="M1617" s="49">
        <f t="shared" ref="M1617" si="3544">L1617*C1617</f>
        <v>2249.9999999999786</v>
      </c>
    </row>
    <row r="1618" spans="1:13" s="42" customFormat="1" x14ac:dyDescent="0.25">
      <c r="A1618" s="5">
        <v>43406</v>
      </c>
      <c r="B1618" s="37" t="s">
        <v>272</v>
      </c>
      <c r="C1618" s="37">
        <v>300</v>
      </c>
      <c r="D1618" s="37" t="s">
        <v>20</v>
      </c>
      <c r="E1618" s="74">
        <v>2165</v>
      </c>
      <c r="F1618" s="37">
        <v>2175</v>
      </c>
      <c r="G1618" s="37">
        <v>0</v>
      </c>
      <c r="H1618" s="74">
        <v>0</v>
      </c>
      <c r="I1618" s="49">
        <f t="shared" ref="I1618" si="3545">(IF(D1618="SELL",E1618-F1618,IF(D1618="BUY",F1618-E1618)))*C1618</f>
        <v>-3000</v>
      </c>
      <c r="J1618" s="41">
        <v>0</v>
      </c>
      <c r="K1618" s="8">
        <v>0</v>
      </c>
      <c r="L1618" s="49">
        <f t="shared" ref="L1618" si="3546">(J1618+I1618+K1618)/C1618</f>
        <v>-10</v>
      </c>
      <c r="M1618" s="49">
        <f t="shared" ref="M1618" si="3547">L1618*C1618</f>
        <v>-3000</v>
      </c>
    </row>
    <row r="1619" spans="1:13" s="42" customFormat="1" x14ac:dyDescent="0.25">
      <c r="A1619" s="5">
        <v>43405</v>
      </c>
      <c r="B1619" s="37" t="s">
        <v>374</v>
      </c>
      <c r="C1619" s="37">
        <v>700</v>
      </c>
      <c r="D1619" s="37" t="s">
        <v>17</v>
      </c>
      <c r="E1619" s="74">
        <v>1245</v>
      </c>
      <c r="F1619" s="37">
        <v>1235</v>
      </c>
      <c r="G1619" s="37">
        <v>0</v>
      </c>
      <c r="H1619" s="74">
        <v>0</v>
      </c>
      <c r="I1619" s="49">
        <f t="shared" ref="I1619" si="3548">(IF(D1619="SELL",E1619-F1619,IF(D1619="BUY",F1619-E1619)))*C1619</f>
        <v>-7000</v>
      </c>
      <c r="J1619" s="41">
        <v>0</v>
      </c>
      <c r="K1619" s="8">
        <v>0</v>
      </c>
      <c r="L1619" s="49">
        <f t="shared" ref="L1619" si="3549">(J1619+I1619+K1619)/C1619</f>
        <v>-10</v>
      </c>
      <c r="M1619" s="49">
        <f t="shared" ref="M1619" si="3550">L1619*C1619</f>
        <v>-7000</v>
      </c>
    </row>
    <row r="1620" spans="1:13" s="42" customFormat="1" x14ac:dyDescent="0.25">
      <c r="A1620" s="5">
        <v>43403</v>
      </c>
      <c r="B1620" s="37" t="s">
        <v>333</v>
      </c>
      <c r="C1620" s="37">
        <v>1300</v>
      </c>
      <c r="D1620" s="37" t="s">
        <v>17</v>
      </c>
      <c r="E1620" s="74">
        <v>434.5</v>
      </c>
      <c r="F1620" s="37">
        <v>436.5</v>
      </c>
      <c r="G1620" s="37">
        <v>439</v>
      </c>
      <c r="H1620" s="74">
        <v>0</v>
      </c>
      <c r="I1620" s="49">
        <f t="shared" ref="I1620" si="3551">(IF(D1620="SELL",E1620-F1620,IF(D1620="BUY",F1620-E1620)))*C1620</f>
        <v>2600</v>
      </c>
      <c r="J1620" s="41">
        <f t="shared" ref="J1620" si="3552">(IF(D1620="SELL",IF(G1620="",0,F1620-G1620),IF(D1620="BUY",IF(G1620="",0,G1620-F1620))))*C1620</f>
        <v>3250</v>
      </c>
      <c r="K1620" s="8">
        <v>0</v>
      </c>
      <c r="L1620" s="49">
        <f t="shared" ref="L1620" si="3553">(J1620+I1620+K1620)/C1620</f>
        <v>4.5</v>
      </c>
      <c r="M1620" s="49">
        <f t="shared" ref="M1620" si="3554">L1620*C1620</f>
        <v>5850</v>
      </c>
    </row>
    <row r="1621" spans="1:13" s="42" customFormat="1" x14ac:dyDescent="0.25">
      <c r="A1621" s="5">
        <v>43403</v>
      </c>
      <c r="B1621" s="37" t="s">
        <v>234</v>
      </c>
      <c r="C1621" s="37">
        <v>3500</v>
      </c>
      <c r="D1621" s="37" t="s">
        <v>17</v>
      </c>
      <c r="E1621" s="74">
        <v>88.4</v>
      </c>
      <c r="F1621" s="37">
        <v>89</v>
      </c>
      <c r="G1621" s="37">
        <v>89.7</v>
      </c>
      <c r="H1621" s="74">
        <v>0</v>
      </c>
      <c r="I1621" s="49">
        <f t="shared" ref="I1621" si="3555">(IF(D1621="SELL",E1621-F1621,IF(D1621="BUY",F1621-E1621)))*C1621</f>
        <v>2099.99999999998</v>
      </c>
      <c r="J1621" s="41">
        <f t="shared" ref="J1621" si="3556">(IF(D1621="SELL",IF(G1621="",0,F1621-G1621),IF(D1621="BUY",IF(G1621="",0,G1621-F1621))))*C1621</f>
        <v>2450.00000000001</v>
      </c>
      <c r="K1621" s="8">
        <v>0</v>
      </c>
      <c r="L1621" s="49">
        <f t="shared" ref="L1621" si="3557">(J1621+I1621+K1621)/C1621</f>
        <v>1.2999999999999972</v>
      </c>
      <c r="M1621" s="49">
        <f t="shared" ref="M1621" si="3558">L1621*C1621</f>
        <v>4549.99999999999</v>
      </c>
    </row>
    <row r="1622" spans="1:13" s="42" customFormat="1" x14ac:dyDescent="0.25">
      <c r="A1622" s="5">
        <v>43402</v>
      </c>
      <c r="B1622" s="37" t="s">
        <v>333</v>
      </c>
      <c r="C1622" s="37">
        <v>1300</v>
      </c>
      <c r="D1622" s="37" t="s">
        <v>17</v>
      </c>
      <c r="E1622" s="74">
        <v>428.5</v>
      </c>
      <c r="F1622" s="37">
        <v>430</v>
      </c>
      <c r="G1622" s="37">
        <v>433</v>
      </c>
      <c r="H1622" s="74">
        <v>0</v>
      </c>
      <c r="I1622" s="49">
        <f t="shared" ref="I1622" si="3559">(IF(D1622="SELL",E1622-F1622,IF(D1622="BUY",F1622-E1622)))*C1622</f>
        <v>1950</v>
      </c>
      <c r="J1622" s="41">
        <f t="shared" ref="J1622" si="3560">(IF(D1622="SELL",IF(G1622="",0,F1622-G1622),IF(D1622="BUY",IF(G1622="",0,G1622-F1622))))*C1622</f>
        <v>3900</v>
      </c>
      <c r="K1622" s="8">
        <v>0</v>
      </c>
      <c r="L1622" s="49">
        <f t="shared" ref="L1622" si="3561">(J1622+I1622+K1622)/C1622</f>
        <v>4.5</v>
      </c>
      <c r="M1622" s="49">
        <f t="shared" ref="M1622" si="3562">L1622*C1622</f>
        <v>5850</v>
      </c>
    </row>
    <row r="1623" spans="1:13" s="42" customFormat="1" x14ac:dyDescent="0.25">
      <c r="A1623" s="5">
        <v>43402</v>
      </c>
      <c r="B1623" s="37" t="s">
        <v>137</v>
      </c>
      <c r="C1623" s="37">
        <v>1300</v>
      </c>
      <c r="D1623" s="37" t="s">
        <v>17</v>
      </c>
      <c r="E1623" s="74">
        <v>347</v>
      </c>
      <c r="F1623" s="37">
        <v>349</v>
      </c>
      <c r="G1623" s="37">
        <v>353</v>
      </c>
      <c r="H1623" s="74">
        <v>0</v>
      </c>
      <c r="I1623" s="49">
        <f t="shared" ref="I1623" si="3563">(IF(D1623="SELL",E1623-F1623,IF(D1623="BUY",F1623-E1623)))*C1623</f>
        <v>2600</v>
      </c>
      <c r="J1623" s="41">
        <f t="shared" ref="J1623" si="3564">(IF(D1623="SELL",IF(G1623="",0,F1623-G1623),IF(D1623="BUY",IF(G1623="",0,G1623-F1623))))*C1623</f>
        <v>5200</v>
      </c>
      <c r="K1623" s="8">
        <v>0</v>
      </c>
      <c r="L1623" s="49">
        <f t="shared" ref="L1623" si="3565">(J1623+I1623+K1623)/C1623</f>
        <v>6</v>
      </c>
      <c r="M1623" s="49">
        <f t="shared" ref="M1623" si="3566">L1623*C1623</f>
        <v>7800</v>
      </c>
    </row>
    <row r="1624" spans="1:13" s="42" customFormat="1" x14ac:dyDescent="0.25">
      <c r="A1624" s="5">
        <v>43399</v>
      </c>
      <c r="B1624" s="37" t="s">
        <v>282</v>
      </c>
      <c r="C1624" s="37">
        <v>1300</v>
      </c>
      <c r="D1624" s="37" t="s">
        <v>17</v>
      </c>
      <c r="E1624" s="74">
        <v>320.5</v>
      </c>
      <c r="F1624" s="37">
        <v>322</v>
      </c>
      <c r="G1624" s="37">
        <v>324</v>
      </c>
      <c r="H1624" s="74">
        <v>326</v>
      </c>
      <c r="I1624" s="49">
        <f t="shared" ref="I1624" si="3567">(IF(D1624="SELL",E1624-F1624,IF(D1624="BUY",F1624-E1624)))*C1624</f>
        <v>1950</v>
      </c>
      <c r="J1624" s="41">
        <f t="shared" ref="J1624" si="3568">(IF(D1624="SELL",IF(G1624="",0,F1624-G1624),IF(D1624="BUY",IF(G1624="",0,G1624-F1624))))*C1624</f>
        <v>2600</v>
      </c>
      <c r="K1624" s="8">
        <v>2600</v>
      </c>
      <c r="L1624" s="49">
        <f t="shared" ref="L1624" si="3569">(J1624+I1624+K1624)/C1624</f>
        <v>5.5</v>
      </c>
      <c r="M1624" s="49">
        <f t="shared" ref="M1624" si="3570">L1624*C1624</f>
        <v>7150</v>
      </c>
    </row>
    <row r="1625" spans="1:13" s="42" customFormat="1" x14ac:dyDescent="0.25">
      <c r="A1625" s="5">
        <v>43399</v>
      </c>
      <c r="B1625" s="37" t="s">
        <v>373</v>
      </c>
      <c r="C1625" s="37">
        <v>2800</v>
      </c>
      <c r="D1625" s="37" t="s">
        <v>17</v>
      </c>
      <c r="E1625" s="74">
        <v>148</v>
      </c>
      <c r="F1625" s="37">
        <v>146</v>
      </c>
      <c r="G1625" s="37">
        <v>0</v>
      </c>
      <c r="H1625" s="74">
        <v>0</v>
      </c>
      <c r="I1625" s="49">
        <f t="shared" ref="I1625" si="3571">(IF(D1625="SELL",E1625-F1625,IF(D1625="BUY",F1625-E1625)))*C1625</f>
        <v>-5600</v>
      </c>
      <c r="J1625" s="41">
        <v>0</v>
      </c>
      <c r="K1625" s="8">
        <v>0</v>
      </c>
      <c r="L1625" s="49">
        <f t="shared" ref="L1625" si="3572">(J1625+I1625+K1625)/C1625</f>
        <v>-2</v>
      </c>
      <c r="M1625" s="49">
        <f t="shared" ref="M1625" si="3573">L1625*C1625</f>
        <v>-5600</v>
      </c>
    </row>
    <row r="1626" spans="1:13" s="42" customFormat="1" x14ac:dyDescent="0.25">
      <c r="A1626" s="5">
        <v>43398</v>
      </c>
      <c r="B1626" s="37" t="s">
        <v>117</v>
      </c>
      <c r="C1626" s="37">
        <v>1300</v>
      </c>
      <c r="D1626" s="37" t="s">
        <v>17</v>
      </c>
      <c r="E1626" s="74">
        <v>430</v>
      </c>
      <c r="F1626" s="37">
        <v>431.5</v>
      </c>
      <c r="G1626" s="37">
        <v>434</v>
      </c>
      <c r="H1626" s="74">
        <v>437</v>
      </c>
      <c r="I1626" s="49">
        <f t="shared" ref="I1626" si="3574">(IF(D1626="SELL",E1626-F1626,IF(D1626="BUY",F1626-E1626)))*C1626</f>
        <v>1950</v>
      </c>
      <c r="J1626" s="41">
        <f t="shared" ref="J1626" si="3575">(IF(D1626="SELL",IF(G1626="",0,F1626-G1626),IF(D1626="BUY",IF(G1626="",0,G1626-F1626))))*C1626</f>
        <v>3250</v>
      </c>
      <c r="K1626" s="8">
        <v>3900</v>
      </c>
      <c r="L1626" s="49">
        <f t="shared" ref="L1626" si="3576">(J1626+I1626+K1626)/C1626</f>
        <v>7</v>
      </c>
      <c r="M1626" s="49">
        <f t="shared" ref="M1626" si="3577">L1626*C1626</f>
        <v>9100</v>
      </c>
    </row>
    <row r="1627" spans="1:13" s="42" customFormat="1" x14ac:dyDescent="0.25">
      <c r="A1627" s="5">
        <v>43397</v>
      </c>
      <c r="B1627" s="37" t="s">
        <v>312</v>
      </c>
      <c r="C1627" s="37">
        <v>1000</v>
      </c>
      <c r="D1627" s="37" t="s">
        <v>20</v>
      </c>
      <c r="E1627" s="74">
        <v>926</v>
      </c>
      <c r="F1627" s="37">
        <v>922</v>
      </c>
      <c r="G1627" s="37">
        <v>918</v>
      </c>
      <c r="H1627" s="74">
        <v>912</v>
      </c>
      <c r="I1627" s="49">
        <f t="shared" ref="I1627" si="3578">(IF(D1627="SELL",E1627-F1627,IF(D1627="BUY",F1627-E1627)))*C1627</f>
        <v>4000</v>
      </c>
      <c r="J1627" s="41">
        <f t="shared" ref="J1627" si="3579">(IF(D1627="SELL",IF(G1627="",0,F1627-G1627),IF(D1627="BUY",IF(G1627="",0,G1627-F1627))))*C1627</f>
        <v>4000</v>
      </c>
      <c r="K1627" s="8">
        <v>6000</v>
      </c>
      <c r="L1627" s="49">
        <f t="shared" ref="L1627" si="3580">(J1627+I1627+K1627)/C1627</f>
        <v>14</v>
      </c>
      <c r="M1627" s="49">
        <f t="shared" ref="M1627" si="3581">L1627*C1627</f>
        <v>14000</v>
      </c>
    </row>
    <row r="1628" spans="1:13" s="42" customFormat="1" x14ac:dyDescent="0.25">
      <c r="A1628" s="5">
        <v>43397</v>
      </c>
      <c r="B1628" s="37" t="s">
        <v>485</v>
      </c>
      <c r="C1628" s="37">
        <v>1200</v>
      </c>
      <c r="D1628" s="37" t="s">
        <v>17</v>
      </c>
      <c r="E1628" s="74">
        <v>571.5</v>
      </c>
      <c r="F1628" s="37">
        <v>573</v>
      </c>
      <c r="G1628" s="37">
        <v>0</v>
      </c>
      <c r="H1628" s="74">
        <v>0</v>
      </c>
      <c r="I1628" s="49">
        <f t="shared" ref="I1628" si="3582">(IF(D1628="SELL",E1628-F1628,IF(D1628="BUY",F1628-E1628)))*C1628</f>
        <v>1800</v>
      </c>
      <c r="J1628" s="41">
        <v>0</v>
      </c>
      <c r="K1628" s="8">
        <v>0</v>
      </c>
      <c r="L1628" s="49">
        <f t="shared" ref="L1628" si="3583">(J1628+I1628+K1628)/C1628</f>
        <v>1.5</v>
      </c>
      <c r="M1628" s="49">
        <f t="shared" ref="M1628" si="3584">L1628*C1628</f>
        <v>1800</v>
      </c>
    </row>
    <row r="1629" spans="1:13" s="42" customFormat="1" x14ac:dyDescent="0.25">
      <c r="A1629" s="5">
        <v>43396</v>
      </c>
      <c r="B1629" s="37" t="s">
        <v>243</v>
      </c>
      <c r="C1629" s="37">
        <v>125</v>
      </c>
      <c r="D1629" s="37" t="s">
        <v>17</v>
      </c>
      <c r="E1629" s="74">
        <v>5225</v>
      </c>
      <c r="F1629" s="37">
        <v>5240</v>
      </c>
      <c r="G1629" s="37">
        <v>5270</v>
      </c>
      <c r="H1629" s="74">
        <v>0</v>
      </c>
      <c r="I1629" s="49">
        <f t="shared" ref="I1629" si="3585">(IF(D1629="SELL",E1629-F1629,IF(D1629="BUY",F1629-E1629)))*C1629</f>
        <v>1875</v>
      </c>
      <c r="J1629" s="41">
        <f t="shared" ref="J1629" si="3586">(IF(D1629="SELL",IF(G1629="",0,F1629-G1629),IF(D1629="BUY",IF(G1629="",0,G1629-F1629))))*C1629</f>
        <v>3750</v>
      </c>
      <c r="K1629" s="8">
        <v>0</v>
      </c>
      <c r="L1629" s="49">
        <f t="shared" ref="L1629" si="3587">(J1629+I1629+K1629)/C1629</f>
        <v>45</v>
      </c>
      <c r="M1629" s="49">
        <f t="shared" ref="M1629" si="3588">L1629*C1629</f>
        <v>5625</v>
      </c>
    </row>
    <row r="1630" spans="1:13" s="42" customFormat="1" x14ac:dyDescent="0.25">
      <c r="A1630" s="5">
        <v>43396</v>
      </c>
      <c r="B1630" s="37" t="s">
        <v>371</v>
      </c>
      <c r="C1630" s="37">
        <v>250</v>
      </c>
      <c r="D1630" s="37" t="s">
        <v>17</v>
      </c>
      <c r="E1630" s="74">
        <v>2258</v>
      </c>
      <c r="F1630" s="37">
        <v>2270</v>
      </c>
      <c r="G1630" s="37">
        <v>2285</v>
      </c>
      <c r="H1630" s="74">
        <v>0</v>
      </c>
      <c r="I1630" s="49">
        <f t="shared" ref="I1630" si="3589">(IF(D1630="SELL",E1630-F1630,IF(D1630="BUY",F1630-E1630)))*C1630</f>
        <v>3000</v>
      </c>
      <c r="J1630" s="41">
        <f t="shared" ref="J1630" si="3590">(IF(D1630="SELL",IF(G1630="",0,F1630-G1630),IF(D1630="BUY",IF(G1630="",0,G1630-F1630))))*C1630</f>
        <v>3750</v>
      </c>
      <c r="K1630" s="8">
        <v>0</v>
      </c>
      <c r="L1630" s="49">
        <f t="shared" ref="L1630" si="3591">(J1630+I1630+K1630)/C1630</f>
        <v>27</v>
      </c>
      <c r="M1630" s="49">
        <f t="shared" ref="M1630" si="3592">L1630*C1630</f>
        <v>6750</v>
      </c>
    </row>
    <row r="1631" spans="1:13" s="42" customFormat="1" x14ac:dyDescent="0.25">
      <c r="A1631" s="5">
        <v>43395</v>
      </c>
      <c r="B1631" s="37" t="s">
        <v>222</v>
      </c>
      <c r="C1631" s="37">
        <v>1200</v>
      </c>
      <c r="D1631" s="37" t="s">
        <v>20</v>
      </c>
      <c r="E1631" s="74">
        <v>635</v>
      </c>
      <c r="F1631" s="37">
        <v>631</v>
      </c>
      <c r="G1631" s="37">
        <v>627</v>
      </c>
      <c r="H1631" s="74">
        <v>0</v>
      </c>
      <c r="I1631" s="49">
        <f t="shared" ref="I1631" si="3593">(IF(D1631="SELL",E1631-F1631,IF(D1631="BUY",F1631-E1631)))*C1631</f>
        <v>4800</v>
      </c>
      <c r="J1631" s="41">
        <f t="shared" ref="J1631" si="3594">(IF(D1631="SELL",IF(G1631="",0,F1631-G1631),IF(D1631="BUY",IF(G1631="",0,G1631-F1631))))*C1631</f>
        <v>4800</v>
      </c>
      <c r="K1631" s="8">
        <v>0</v>
      </c>
      <c r="L1631" s="49">
        <f t="shared" ref="L1631" si="3595">(J1631+I1631+K1631)/C1631</f>
        <v>8</v>
      </c>
      <c r="M1631" s="49">
        <f t="shared" ref="M1631" si="3596">L1631*C1631</f>
        <v>9600</v>
      </c>
    </row>
    <row r="1632" spans="1:13" s="42" customFormat="1" x14ac:dyDescent="0.25">
      <c r="A1632" s="5">
        <v>43392</v>
      </c>
      <c r="B1632" s="37" t="s">
        <v>332</v>
      </c>
      <c r="C1632" s="37">
        <v>2000</v>
      </c>
      <c r="D1632" s="37" t="s">
        <v>17</v>
      </c>
      <c r="E1632" s="74">
        <v>324.5</v>
      </c>
      <c r="F1632" s="37">
        <v>326</v>
      </c>
      <c r="G1632" s="37">
        <v>0</v>
      </c>
      <c r="H1632" s="74">
        <v>0</v>
      </c>
      <c r="I1632" s="49">
        <f t="shared" ref="I1632:I1634" si="3597">(IF(D1632="SELL",E1632-F1632,IF(D1632="BUY",F1632-E1632)))*C1632</f>
        <v>3000</v>
      </c>
      <c r="J1632" s="41">
        <v>0</v>
      </c>
      <c r="K1632" s="8">
        <v>0</v>
      </c>
      <c r="L1632" s="49">
        <f t="shared" ref="L1632" si="3598">(J1632+I1632+K1632)/C1632</f>
        <v>1.5</v>
      </c>
      <c r="M1632" s="49">
        <f t="shared" ref="M1632:M1633" si="3599">L1632*C1632</f>
        <v>3000</v>
      </c>
    </row>
    <row r="1633" spans="1:13" s="42" customFormat="1" x14ac:dyDescent="0.25">
      <c r="A1633" s="5">
        <v>43392</v>
      </c>
      <c r="B1633" s="37" t="s">
        <v>144</v>
      </c>
      <c r="C1633" s="37">
        <v>1100</v>
      </c>
      <c r="D1633" s="37" t="s">
        <v>20</v>
      </c>
      <c r="E1633" s="74">
        <v>894</v>
      </c>
      <c r="F1633" s="37">
        <v>898</v>
      </c>
      <c r="G1633" s="37">
        <v>0</v>
      </c>
      <c r="H1633" s="74">
        <v>0</v>
      </c>
      <c r="I1633" s="49">
        <f t="shared" si="3597"/>
        <v>-4400</v>
      </c>
      <c r="J1633" s="41">
        <v>0</v>
      </c>
      <c r="K1633" s="8">
        <v>0</v>
      </c>
      <c r="L1633" s="49">
        <f t="shared" ref="L1633" si="3600">(J1633+I1633+K1633)/C1633</f>
        <v>-4</v>
      </c>
      <c r="M1633" s="49">
        <f t="shared" si="3599"/>
        <v>-4400</v>
      </c>
    </row>
    <row r="1634" spans="1:13" s="42" customFormat="1" x14ac:dyDescent="0.25">
      <c r="A1634" s="5">
        <v>43390</v>
      </c>
      <c r="B1634" s="37" t="s">
        <v>327</v>
      </c>
      <c r="C1634" s="37">
        <v>3000</v>
      </c>
      <c r="D1634" s="37" t="s">
        <v>17</v>
      </c>
      <c r="E1634" s="74">
        <v>269.60000000000002</v>
      </c>
      <c r="F1634" s="37">
        <v>267.5</v>
      </c>
      <c r="G1634" s="37">
        <v>0</v>
      </c>
      <c r="H1634" s="74">
        <v>0</v>
      </c>
      <c r="I1634" s="49">
        <f t="shared" si="3597"/>
        <v>-6300.0000000000682</v>
      </c>
      <c r="J1634" s="41">
        <v>0</v>
      </c>
      <c r="K1634" s="8">
        <v>0</v>
      </c>
      <c r="L1634" s="49">
        <f t="shared" ref="L1634" si="3601">(J1634+I1634+K1634)/C1634</f>
        <v>-2.1000000000000227</v>
      </c>
      <c r="M1634" s="49">
        <f t="shared" ref="M1634" si="3602">L1634*C1634</f>
        <v>-6300.0000000000682</v>
      </c>
    </row>
    <row r="1635" spans="1:13" s="42" customFormat="1" x14ac:dyDescent="0.25">
      <c r="A1635" s="5">
        <v>43389</v>
      </c>
      <c r="B1635" s="37" t="s">
        <v>315</v>
      </c>
      <c r="C1635" s="37">
        <v>800</v>
      </c>
      <c r="D1635" s="37" t="s">
        <v>17</v>
      </c>
      <c r="E1635" s="74">
        <v>1030</v>
      </c>
      <c r="F1635" s="37">
        <v>1035</v>
      </c>
      <c r="G1635" s="37">
        <v>1040</v>
      </c>
      <c r="H1635" s="74">
        <v>0</v>
      </c>
      <c r="I1635" s="49">
        <f t="shared" ref="I1635" si="3603">(IF(D1635="SELL",E1635-F1635,IF(D1635="BUY",F1635-E1635)))*C1635</f>
        <v>4000</v>
      </c>
      <c r="J1635" s="41">
        <f t="shared" ref="J1635" si="3604">(IF(D1635="SELL",IF(G1635="",0,F1635-G1635),IF(D1635="BUY",IF(G1635="",0,G1635-F1635))))*C1635</f>
        <v>4000</v>
      </c>
      <c r="K1635" s="8">
        <v>0</v>
      </c>
      <c r="L1635" s="49">
        <f t="shared" ref="L1635" si="3605">(J1635+I1635+K1635)/C1635</f>
        <v>10</v>
      </c>
      <c r="M1635" s="49">
        <f t="shared" ref="M1635" si="3606">L1635*C1635</f>
        <v>8000</v>
      </c>
    </row>
    <row r="1636" spans="1:13" s="42" customFormat="1" x14ac:dyDescent="0.25">
      <c r="A1636" s="5">
        <v>43389</v>
      </c>
      <c r="B1636" s="37" t="s">
        <v>327</v>
      </c>
      <c r="C1636" s="37">
        <v>3000</v>
      </c>
      <c r="D1636" s="37" t="s">
        <v>17</v>
      </c>
      <c r="E1636" s="74">
        <v>268.5</v>
      </c>
      <c r="F1636" s="37">
        <v>269.5</v>
      </c>
      <c r="G1636" s="37">
        <v>0</v>
      </c>
      <c r="H1636" s="74">
        <v>0</v>
      </c>
      <c r="I1636" s="49">
        <f t="shared" ref="I1636" si="3607">(IF(D1636="SELL",E1636-F1636,IF(D1636="BUY",F1636-E1636)))*C1636</f>
        <v>3000</v>
      </c>
      <c r="J1636" s="41">
        <v>0</v>
      </c>
      <c r="K1636" s="8">
        <v>0</v>
      </c>
      <c r="L1636" s="49">
        <f t="shared" ref="L1636" si="3608">(J1636+I1636+K1636)/C1636</f>
        <v>1</v>
      </c>
      <c r="M1636" s="49">
        <f t="shared" ref="M1636" si="3609">L1636*C1636</f>
        <v>3000</v>
      </c>
    </row>
    <row r="1637" spans="1:13" s="42" customFormat="1" x14ac:dyDescent="0.25">
      <c r="A1637" s="5">
        <v>43388</v>
      </c>
      <c r="B1637" s="37" t="s">
        <v>218</v>
      </c>
      <c r="C1637" s="37">
        <v>1000</v>
      </c>
      <c r="D1637" s="37" t="s">
        <v>17</v>
      </c>
      <c r="E1637" s="74">
        <v>1043</v>
      </c>
      <c r="F1637" s="37">
        <v>1047</v>
      </c>
      <c r="G1637" s="37">
        <v>0</v>
      </c>
      <c r="H1637" s="74">
        <v>0</v>
      </c>
      <c r="I1637" s="49">
        <f t="shared" ref="I1637" si="3610">(IF(D1637="SELL",E1637-F1637,IF(D1637="BUY",F1637-E1637)))*C1637</f>
        <v>4000</v>
      </c>
      <c r="J1637" s="41">
        <v>0</v>
      </c>
      <c r="K1637" s="8">
        <v>0</v>
      </c>
      <c r="L1637" s="49">
        <f t="shared" ref="L1637" si="3611">(J1637+I1637+K1637)/C1637</f>
        <v>4</v>
      </c>
      <c r="M1637" s="49">
        <f t="shared" ref="M1637" si="3612">L1637*C1637</f>
        <v>4000</v>
      </c>
    </row>
    <row r="1638" spans="1:13" s="42" customFormat="1" x14ac:dyDescent="0.25">
      <c r="A1638" s="5">
        <v>43388</v>
      </c>
      <c r="B1638" s="37" t="s">
        <v>391</v>
      </c>
      <c r="C1638" s="37">
        <v>1200</v>
      </c>
      <c r="D1638" s="37" t="s">
        <v>17</v>
      </c>
      <c r="E1638" s="74">
        <v>969</v>
      </c>
      <c r="F1638" s="37">
        <v>972</v>
      </c>
      <c r="G1638" s="37">
        <v>977</v>
      </c>
      <c r="H1638" s="74">
        <v>0</v>
      </c>
      <c r="I1638" s="49">
        <f t="shared" ref="I1638" si="3613">(IF(D1638="SELL",E1638-F1638,IF(D1638="BUY",F1638-E1638)))*C1638</f>
        <v>3600</v>
      </c>
      <c r="J1638" s="41">
        <f t="shared" ref="J1638" si="3614">(IF(D1638="SELL",IF(G1638="",0,F1638-G1638),IF(D1638="BUY",IF(G1638="",0,G1638-F1638))))*C1638</f>
        <v>6000</v>
      </c>
      <c r="K1638" s="8">
        <v>0</v>
      </c>
      <c r="L1638" s="49">
        <f t="shared" ref="L1638" si="3615">(J1638+I1638+K1638)/C1638</f>
        <v>8</v>
      </c>
      <c r="M1638" s="49">
        <f t="shared" ref="M1638" si="3616">L1638*C1638</f>
        <v>9600</v>
      </c>
    </row>
    <row r="1639" spans="1:13" s="42" customFormat="1" x14ac:dyDescent="0.25">
      <c r="A1639" s="5">
        <v>43385</v>
      </c>
      <c r="B1639" s="37" t="s">
        <v>218</v>
      </c>
      <c r="C1639" s="37">
        <v>1000</v>
      </c>
      <c r="D1639" s="37" t="s">
        <v>17</v>
      </c>
      <c r="E1639" s="74">
        <v>1125</v>
      </c>
      <c r="F1639" s="37">
        <v>1128</v>
      </c>
      <c r="G1639" s="37">
        <v>1131</v>
      </c>
      <c r="H1639" s="74">
        <v>0</v>
      </c>
      <c r="I1639" s="49">
        <f t="shared" ref="I1639:I1653" si="3617">(IF(D1639="SELL",E1639-F1639,IF(D1639="BUY",F1639-E1639)))*C1639</f>
        <v>3000</v>
      </c>
      <c r="J1639" s="41">
        <v>5000</v>
      </c>
      <c r="K1639" s="8">
        <v>0</v>
      </c>
      <c r="L1639" s="49">
        <f t="shared" ref="L1639" si="3618">(J1639+I1639+K1639)/C1639</f>
        <v>8</v>
      </c>
      <c r="M1639" s="49">
        <f t="shared" ref="M1639" si="3619">L1639*C1639</f>
        <v>8000</v>
      </c>
    </row>
    <row r="1640" spans="1:13" s="42" customFormat="1" x14ac:dyDescent="0.25">
      <c r="A1640" s="5">
        <v>43384</v>
      </c>
      <c r="B1640" s="37" t="s">
        <v>305</v>
      </c>
      <c r="C1640" s="37">
        <v>1000</v>
      </c>
      <c r="D1640" s="37" t="s">
        <v>17</v>
      </c>
      <c r="E1640" s="74">
        <v>628</v>
      </c>
      <c r="F1640" s="37">
        <v>631</v>
      </c>
      <c r="G1640" s="37">
        <v>636</v>
      </c>
      <c r="H1640" s="74">
        <v>641</v>
      </c>
      <c r="I1640" s="49">
        <f t="shared" si="3617"/>
        <v>3000</v>
      </c>
      <c r="J1640" s="41">
        <f t="shared" ref="J1640" si="3620">(IF(D1640="SELL",IF(G1640="",0,F1640-G1640),IF(D1640="BUY",IF(G1640="",0,G1640-F1640))))*C1640</f>
        <v>5000</v>
      </c>
      <c r="K1640" s="8">
        <v>5000</v>
      </c>
      <c r="L1640" s="49">
        <f t="shared" ref="L1640" si="3621">(J1640+I1640+K1640)/C1640</f>
        <v>13</v>
      </c>
      <c r="M1640" s="49">
        <f t="shared" ref="M1640" si="3622">L1640*C1640</f>
        <v>13000</v>
      </c>
    </row>
    <row r="1641" spans="1:13" s="42" customFormat="1" x14ac:dyDescent="0.25">
      <c r="A1641" s="5">
        <v>43384</v>
      </c>
      <c r="B1641" s="37" t="s">
        <v>440</v>
      </c>
      <c r="C1641" s="37">
        <v>900</v>
      </c>
      <c r="D1641" s="37" t="s">
        <v>17</v>
      </c>
      <c r="E1641" s="74">
        <v>376</v>
      </c>
      <c r="F1641" s="37">
        <v>380</v>
      </c>
      <c r="G1641" s="37">
        <v>0</v>
      </c>
      <c r="H1641" s="74">
        <v>0</v>
      </c>
      <c r="I1641" s="49">
        <f t="shared" si="3617"/>
        <v>3600</v>
      </c>
      <c r="J1641" s="41">
        <v>0</v>
      </c>
      <c r="K1641" s="8">
        <v>0</v>
      </c>
      <c r="L1641" s="49">
        <f t="shared" ref="L1641" si="3623">(J1641+I1641+K1641)/C1641</f>
        <v>4</v>
      </c>
      <c r="M1641" s="49">
        <f t="shared" ref="M1641" si="3624">L1641*C1641</f>
        <v>3600</v>
      </c>
    </row>
    <row r="1642" spans="1:13" s="42" customFormat="1" x14ac:dyDescent="0.25">
      <c r="A1642" s="5">
        <v>43383</v>
      </c>
      <c r="B1642" s="37" t="s">
        <v>112</v>
      </c>
      <c r="C1642" s="37">
        <v>1000</v>
      </c>
      <c r="D1642" s="37" t="s">
        <v>17</v>
      </c>
      <c r="E1642" s="74">
        <v>521.25</v>
      </c>
      <c r="F1642" s="37">
        <v>523.5</v>
      </c>
      <c r="G1642" s="37">
        <v>525.5</v>
      </c>
      <c r="H1642" s="74">
        <v>528</v>
      </c>
      <c r="I1642" s="49">
        <f t="shared" si="3617"/>
        <v>2250</v>
      </c>
      <c r="J1642" s="41">
        <f t="shared" ref="J1642" si="3625">(IF(D1642="SELL",IF(G1642="",0,F1642-G1642),IF(D1642="BUY",IF(G1642="",0,G1642-F1642))))*C1642</f>
        <v>2000</v>
      </c>
      <c r="K1642" s="8">
        <v>2500</v>
      </c>
      <c r="L1642" s="49">
        <f t="shared" ref="L1642" si="3626">(J1642+I1642+K1642)/C1642</f>
        <v>6.75</v>
      </c>
      <c r="M1642" s="49">
        <f t="shared" ref="M1642" si="3627">L1642*C1642</f>
        <v>6750</v>
      </c>
    </row>
    <row r="1643" spans="1:13" s="42" customFormat="1" x14ac:dyDescent="0.25">
      <c r="A1643" s="5">
        <v>43383</v>
      </c>
      <c r="B1643" s="37" t="s">
        <v>436</v>
      </c>
      <c r="C1643" s="37">
        <v>500</v>
      </c>
      <c r="D1643" s="37" t="s">
        <v>17</v>
      </c>
      <c r="E1643" s="74">
        <v>1033</v>
      </c>
      <c r="F1643" s="37">
        <v>1037</v>
      </c>
      <c r="G1643" s="37">
        <v>1041</v>
      </c>
      <c r="H1643" s="74">
        <v>1045</v>
      </c>
      <c r="I1643" s="49">
        <f t="shared" si="3617"/>
        <v>2000</v>
      </c>
      <c r="J1643" s="41">
        <f t="shared" ref="J1643" si="3628">(IF(D1643="SELL",IF(G1643="",0,F1643-G1643),IF(D1643="BUY",IF(G1643="",0,G1643-F1643))))*C1643</f>
        <v>2000</v>
      </c>
      <c r="K1643" s="8">
        <v>2000</v>
      </c>
      <c r="L1643" s="49">
        <f t="shared" ref="L1643" si="3629">(J1643+I1643+K1643)/C1643</f>
        <v>12</v>
      </c>
      <c r="M1643" s="49">
        <v>6000</v>
      </c>
    </row>
    <row r="1644" spans="1:13" s="42" customFormat="1" x14ac:dyDescent="0.25">
      <c r="A1644" s="5">
        <v>43382</v>
      </c>
      <c r="B1644" s="37" t="s">
        <v>117</v>
      </c>
      <c r="C1644" s="37">
        <v>1300</v>
      </c>
      <c r="D1644" s="37" t="s">
        <v>17</v>
      </c>
      <c r="E1644" s="74">
        <v>427</v>
      </c>
      <c r="F1644" s="37">
        <v>429</v>
      </c>
      <c r="G1644" s="37">
        <v>0</v>
      </c>
      <c r="H1644" s="74">
        <v>0</v>
      </c>
      <c r="I1644" s="49">
        <f t="shared" si="3617"/>
        <v>2600</v>
      </c>
      <c r="J1644" s="41">
        <v>0</v>
      </c>
      <c r="K1644" s="8">
        <v>0</v>
      </c>
      <c r="L1644" s="49">
        <f t="shared" ref="L1644:L1652" si="3630">(J1644+I1644+K1644)/C1644</f>
        <v>2</v>
      </c>
      <c r="M1644" s="49">
        <f t="shared" ref="M1644" si="3631">L1644*C1644</f>
        <v>2600</v>
      </c>
    </row>
    <row r="1645" spans="1:13" s="42" customFormat="1" x14ac:dyDescent="0.25">
      <c r="A1645" s="5">
        <v>43382</v>
      </c>
      <c r="B1645" s="37" t="s">
        <v>451</v>
      </c>
      <c r="C1645" s="37">
        <v>700</v>
      </c>
      <c r="D1645" s="37" t="s">
        <v>20</v>
      </c>
      <c r="E1645" s="74">
        <v>1032</v>
      </c>
      <c r="F1645" s="37">
        <v>1028</v>
      </c>
      <c r="G1645" s="37">
        <v>1024</v>
      </c>
      <c r="H1645" s="74">
        <v>1020</v>
      </c>
      <c r="I1645" s="49">
        <f t="shared" si="3617"/>
        <v>2800</v>
      </c>
      <c r="J1645" s="41">
        <f t="shared" ref="J1645:J1646" si="3632">(IF(D1645="SELL",IF(G1645="",0,F1645-G1645),IF(D1645="BUY",IF(G1645="",0,G1645-F1645))))*C1645</f>
        <v>2800</v>
      </c>
      <c r="K1645" s="8">
        <v>2800</v>
      </c>
      <c r="L1645" s="49">
        <f t="shared" si="3630"/>
        <v>12</v>
      </c>
      <c r="M1645" s="49">
        <f t="shared" ref="M1645" si="3633">L1645*C1645</f>
        <v>8400</v>
      </c>
    </row>
    <row r="1646" spans="1:13" s="42" customFormat="1" x14ac:dyDescent="0.25">
      <c r="A1646" s="5">
        <v>43381</v>
      </c>
      <c r="B1646" s="37" t="s">
        <v>78</v>
      </c>
      <c r="C1646" s="37">
        <v>1500</v>
      </c>
      <c r="D1646" s="37" t="s">
        <v>20</v>
      </c>
      <c r="E1646" s="74">
        <v>231</v>
      </c>
      <c r="F1646" s="37">
        <v>228</v>
      </c>
      <c r="G1646" s="37">
        <v>225</v>
      </c>
      <c r="H1646" s="74">
        <v>0</v>
      </c>
      <c r="I1646" s="49">
        <f t="shared" si="3617"/>
        <v>4500</v>
      </c>
      <c r="J1646" s="41">
        <f t="shared" si="3632"/>
        <v>4500</v>
      </c>
      <c r="K1646" s="8">
        <v>0</v>
      </c>
      <c r="L1646" s="49">
        <f t="shared" si="3630"/>
        <v>6</v>
      </c>
      <c r="M1646" s="49">
        <f t="shared" ref="M1646" si="3634">L1646*C1646</f>
        <v>9000</v>
      </c>
    </row>
    <row r="1647" spans="1:13" s="42" customFormat="1" x14ac:dyDescent="0.25">
      <c r="A1647" s="5">
        <v>43381</v>
      </c>
      <c r="B1647" s="37" t="s">
        <v>112</v>
      </c>
      <c r="C1647" s="37">
        <v>1000</v>
      </c>
      <c r="D1647" s="37" t="s">
        <v>20</v>
      </c>
      <c r="E1647" s="74">
        <v>483</v>
      </c>
      <c r="F1647" s="37">
        <v>479</v>
      </c>
      <c r="G1647" s="37">
        <v>0</v>
      </c>
      <c r="H1647" s="74">
        <v>0</v>
      </c>
      <c r="I1647" s="49">
        <f t="shared" si="3617"/>
        <v>4000</v>
      </c>
      <c r="J1647" s="41">
        <v>0</v>
      </c>
      <c r="K1647" s="8">
        <v>0</v>
      </c>
      <c r="L1647" s="49">
        <f t="shared" si="3630"/>
        <v>4</v>
      </c>
      <c r="M1647" s="49">
        <f t="shared" ref="M1647" si="3635">L1647*C1647</f>
        <v>4000</v>
      </c>
    </row>
    <row r="1648" spans="1:13" s="42" customFormat="1" x14ac:dyDescent="0.25">
      <c r="A1648" s="5">
        <v>43378</v>
      </c>
      <c r="B1648" s="37" t="s">
        <v>356</v>
      </c>
      <c r="C1648" s="37">
        <v>800</v>
      </c>
      <c r="D1648" s="37" t="s">
        <v>20</v>
      </c>
      <c r="E1648" s="74">
        <v>624</v>
      </c>
      <c r="F1648" s="37">
        <v>620</v>
      </c>
      <c r="G1648" s="37">
        <v>0</v>
      </c>
      <c r="H1648" s="74">
        <v>0</v>
      </c>
      <c r="I1648" s="49">
        <f t="shared" si="3617"/>
        <v>3200</v>
      </c>
      <c r="J1648" s="41">
        <v>0</v>
      </c>
      <c r="K1648" s="8">
        <v>0</v>
      </c>
      <c r="L1648" s="49">
        <f t="shared" si="3630"/>
        <v>4</v>
      </c>
      <c r="M1648" s="49">
        <f t="shared" ref="M1648" si="3636">L1648*C1648</f>
        <v>3200</v>
      </c>
    </row>
    <row r="1649" spans="1:13" s="42" customFormat="1" x14ac:dyDescent="0.25">
      <c r="A1649" s="5">
        <v>43378</v>
      </c>
      <c r="B1649" s="37" t="s">
        <v>123</v>
      </c>
      <c r="C1649" s="37">
        <v>2750</v>
      </c>
      <c r="D1649" s="37" t="s">
        <v>20</v>
      </c>
      <c r="E1649" s="74">
        <v>227.5</v>
      </c>
      <c r="F1649" s="37">
        <v>226.5</v>
      </c>
      <c r="G1649" s="37">
        <v>225.5</v>
      </c>
      <c r="H1649" s="74">
        <v>224</v>
      </c>
      <c r="I1649" s="49">
        <f t="shared" si="3617"/>
        <v>2750</v>
      </c>
      <c r="J1649" s="41">
        <f t="shared" ref="J1649" si="3637">(IF(D1649="SELL",IF(G1649="",0,F1649-G1649),IF(D1649="BUY",IF(G1649="",0,G1649-F1649))))*C1649</f>
        <v>2750</v>
      </c>
      <c r="K1649" s="8">
        <v>4125</v>
      </c>
      <c r="L1649" s="49">
        <f t="shared" si="3630"/>
        <v>3.5</v>
      </c>
      <c r="M1649" s="49">
        <f t="shared" ref="M1649" si="3638">L1649*C1649</f>
        <v>9625</v>
      </c>
    </row>
    <row r="1650" spans="1:13" s="42" customFormat="1" x14ac:dyDescent="0.25">
      <c r="A1650" s="5">
        <v>43377</v>
      </c>
      <c r="B1650" s="37" t="s">
        <v>137</v>
      </c>
      <c r="C1650" s="37">
        <v>1300</v>
      </c>
      <c r="D1650" s="37" t="s">
        <v>17</v>
      </c>
      <c r="E1650" s="74">
        <v>306.25</v>
      </c>
      <c r="F1650" s="37">
        <v>308.25</v>
      </c>
      <c r="G1650" s="37">
        <v>0</v>
      </c>
      <c r="H1650" s="74">
        <v>0</v>
      </c>
      <c r="I1650" s="49">
        <f t="shared" si="3617"/>
        <v>2600</v>
      </c>
      <c r="J1650" s="41">
        <v>0</v>
      </c>
      <c r="K1650" s="8">
        <v>0</v>
      </c>
      <c r="L1650" s="49">
        <f t="shared" si="3630"/>
        <v>2</v>
      </c>
      <c r="M1650" s="49">
        <f t="shared" ref="M1650" si="3639">L1650*C1650</f>
        <v>2600</v>
      </c>
    </row>
    <row r="1651" spans="1:13" s="42" customFormat="1" x14ac:dyDescent="0.25">
      <c r="A1651" s="5">
        <v>43376</v>
      </c>
      <c r="B1651" s="37" t="s">
        <v>129</v>
      </c>
      <c r="C1651" s="37">
        <v>550</v>
      </c>
      <c r="D1651" s="37" t="s">
        <v>17</v>
      </c>
      <c r="E1651" s="74">
        <v>881</v>
      </c>
      <c r="F1651" s="37">
        <v>888</v>
      </c>
      <c r="G1651" s="37">
        <v>892</v>
      </c>
      <c r="H1651" s="74">
        <v>0</v>
      </c>
      <c r="I1651" s="49">
        <f t="shared" si="3617"/>
        <v>3850</v>
      </c>
      <c r="J1651" s="41">
        <f t="shared" ref="J1651:J1654" si="3640">(IF(D1651="SELL",IF(G1651="",0,F1651-G1651),IF(D1651="BUY",IF(G1651="",0,G1651-F1651))))*C1651</f>
        <v>2200</v>
      </c>
      <c r="K1651" s="8">
        <v>0</v>
      </c>
      <c r="L1651" s="49">
        <f t="shared" si="3630"/>
        <v>11</v>
      </c>
      <c r="M1651" s="49">
        <f t="shared" ref="M1651" si="3641">L1651*C1651</f>
        <v>6050</v>
      </c>
    </row>
    <row r="1652" spans="1:13" s="42" customFormat="1" x14ac:dyDescent="0.25">
      <c r="A1652" s="5">
        <v>43376</v>
      </c>
      <c r="B1652" s="37" t="s">
        <v>175</v>
      </c>
      <c r="C1652" s="37">
        <v>1000</v>
      </c>
      <c r="D1652" s="37" t="s">
        <v>20</v>
      </c>
      <c r="E1652" s="74">
        <v>822</v>
      </c>
      <c r="F1652" s="37">
        <v>816</v>
      </c>
      <c r="G1652" s="37">
        <v>812</v>
      </c>
      <c r="H1652" s="74">
        <v>807</v>
      </c>
      <c r="I1652" s="49">
        <f t="shared" si="3617"/>
        <v>6000</v>
      </c>
      <c r="J1652" s="41">
        <f t="shared" si="3640"/>
        <v>4000</v>
      </c>
      <c r="K1652" s="8">
        <v>5000</v>
      </c>
      <c r="L1652" s="49">
        <f t="shared" si="3630"/>
        <v>15</v>
      </c>
      <c r="M1652" s="49">
        <f t="shared" ref="M1652" si="3642">L1652*C1652</f>
        <v>15000</v>
      </c>
    </row>
    <row r="1653" spans="1:13" s="42" customFormat="1" x14ac:dyDescent="0.25">
      <c r="A1653" s="5">
        <v>43376</v>
      </c>
      <c r="B1653" s="37" t="s">
        <v>423</v>
      </c>
      <c r="C1653" s="37">
        <v>1100</v>
      </c>
      <c r="D1653" s="37" t="s">
        <v>20</v>
      </c>
      <c r="E1653" s="74">
        <v>635.5</v>
      </c>
      <c r="F1653" s="37">
        <v>633</v>
      </c>
      <c r="G1653" s="37">
        <v>630.5</v>
      </c>
      <c r="H1653" s="74">
        <v>627.5</v>
      </c>
      <c r="I1653" s="49">
        <f t="shared" si="3617"/>
        <v>2750</v>
      </c>
      <c r="J1653" s="41">
        <f t="shared" si="3640"/>
        <v>2750</v>
      </c>
      <c r="K1653" s="8">
        <v>3300</v>
      </c>
      <c r="L1653" s="49">
        <f t="shared" ref="L1653:L1655" si="3643">(J1653+I1653+K1653)/C1653</f>
        <v>8</v>
      </c>
      <c r="M1653" s="49">
        <f t="shared" ref="M1653" si="3644">L1653*C1653</f>
        <v>8800</v>
      </c>
    </row>
    <row r="1654" spans="1:13" s="42" customFormat="1" x14ac:dyDescent="0.25">
      <c r="A1654" s="5">
        <v>43374</v>
      </c>
      <c r="B1654" s="37" t="s">
        <v>144</v>
      </c>
      <c r="C1654" s="37">
        <v>1100</v>
      </c>
      <c r="D1654" s="37" t="s">
        <v>20</v>
      </c>
      <c r="E1654" s="74">
        <v>953</v>
      </c>
      <c r="F1654" s="37">
        <v>951</v>
      </c>
      <c r="G1654" s="37">
        <v>949</v>
      </c>
      <c r="H1654" s="74">
        <v>946</v>
      </c>
      <c r="I1654" s="49">
        <f t="shared" ref="I1654" si="3645">(IF(D1654="SELL",E1654-F1654,IF(D1654="BUY",F1654-E1654)))*C1654</f>
        <v>2200</v>
      </c>
      <c r="J1654" s="41">
        <f t="shared" si="3640"/>
        <v>2200</v>
      </c>
      <c r="K1654" s="8">
        <v>3300</v>
      </c>
      <c r="L1654" s="49">
        <f t="shared" si="3643"/>
        <v>7</v>
      </c>
      <c r="M1654" s="49">
        <f t="shared" ref="M1654" si="3646">L1654*C1654</f>
        <v>7700</v>
      </c>
    </row>
    <row r="1655" spans="1:13" s="42" customFormat="1" x14ac:dyDescent="0.25">
      <c r="A1655" s="5">
        <v>43371</v>
      </c>
      <c r="B1655" s="37" t="s">
        <v>275</v>
      </c>
      <c r="C1655" s="37">
        <v>500</v>
      </c>
      <c r="D1655" s="37" t="s">
        <v>20</v>
      </c>
      <c r="E1655" s="74">
        <v>2180</v>
      </c>
      <c r="F1655" s="37">
        <v>2170</v>
      </c>
      <c r="G1655" s="37">
        <v>0</v>
      </c>
      <c r="H1655" s="74">
        <v>0</v>
      </c>
      <c r="I1655" s="49">
        <f t="shared" ref="I1655" si="3647">(IF(D1655="SELL",E1655-F1655,IF(D1655="BUY",F1655-E1655)))*C1655</f>
        <v>5000</v>
      </c>
      <c r="J1655" s="41">
        <v>0</v>
      </c>
      <c r="K1655" s="8">
        <v>0</v>
      </c>
      <c r="L1655" s="49">
        <f t="shared" si="3643"/>
        <v>10</v>
      </c>
      <c r="M1655" s="49">
        <f t="shared" ref="M1655" si="3648">L1655*C1655</f>
        <v>5000</v>
      </c>
    </row>
    <row r="1656" spans="1:13" s="42" customFormat="1" x14ac:dyDescent="0.25">
      <c r="A1656" s="5">
        <v>43370</v>
      </c>
      <c r="B1656" s="37" t="s">
        <v>297</v>
      </c>
      <c r="C1656" s="37">
        <v>1250</v>
      </c>
      <c r="D1656" s="37" t="s">
        <v>20</v>
      </c>
      <c r="E1656" s="74">
        <v>525</v>
      </c>
      <c r="F1656" s="37">
        <v>522</v>
      </c>
      <c r="G1656" s="37">
        <v>0</v>
      </c>
      <c r="H1656" s="74">
        <v>0</v>
      </c>
      <c r="I1656" s="49">
        <f t="shared" ref="I1656:I1658" si="3649">(IF(D1656="SELL",E1656-F1656,IF(D1656="BUY",F1656-E1656)))*C1656</f>
        <v>3750</v>
      </c>
      <c r="J1656" s="41">
        <v>0</v>
      </c>
      <c r="K1656" s="8">
        <v>0</v>
      </c>
      <c r="L1656" s="49">
        <f t="shared" ref="L1656" si="3650">(J1656+I1656+K1656)/C1656</f>
        <v>3</v>
      </c>
      <c r="M1656" s="49">
        <f t="shared" ref="M1656" si="3651">L1656*C1656</f>
        <v>3750</v>
      </c>
    </row>
    <row r="1657" spans="1:13" s="42" customFormat="1" x14ac:dyDescent="0.25">
      <c r="A1657" s="5">
        <v>43370</v>
      </c>
      <c r="B1657" s="37" t="s">
        <v>484</v>
      </c>
      <c r="C1657" s="37">
        <v>500</v>
      </c>
      <c r="D1657" s="37" t="s">
        <v>20</v>
      </c>
      <c r="E1657" s="74">
        <v>1698</v>
      </c>
      <c r="F1657" s="37">
        <v>1692</v>
      </c>
      <c r="G1657" s="37">
        <v>1687</v>
      </c>
      <c r="H1657" s="74">
        <v>0</v>
      </c>
      <c r="I1657" s="49">
        <f t="shared" si="3649"/>
        <v>3000</v>
      </c>
      <c r="J1657" s="41">
        <f t="shared" ref="J1657" si="3652">(IF(D1657="SELL",IF(G1657="",0,F1657-G1657),IF(D1657="BUY",IF(G1657="",0,G1657-F1657))))*C1657</f>
        <v>2500</v>
      </c>
      <c r="K1657" s="8">
        <v>0</v>
      </c>
      <c r="L1657" s="49">
        <f t="shared" ref="L1657:L1658" si="3653">(J1657+I1657+K1657)/C1657</f>
        <v>11</v>
      </c>
      <c r="M1657" s="49">
        <f t="shared" ref="M1657" si="3654">L1657*C1657</f>
        <v>5500</v>
      </c>
    </row>
    <row r="1658" spans="1:13" s="42" customFormat="1" x14ac:dyDescent="0.25">
      <c r="A1658" s="5">
        <v>43369</v>
      </c>
      <c r="B1658" s="37" t="s">
        <v>297</v>
      </c>
      <c r="C1658" s="37">
        <v>1250</v>
      </c>
      <c r="D1658" s="37" t="s">
        <v>17</v>
      </c>
      <c r="E1658" s="74">
        <v>543.5</v>
      </c>
      <c r="F1658" s="37">
        <v>538</v>
      </c>
      <c r="G1658" s="37">
        <v>0</v>
      </c>
      <c r="H1658" s="74">
        <v>0</v>
      </c>
      <c r="I1658" s="49">
        <f t="shared" si="3649"/>
        <v>-6875</v>
      </c>
      <c r="J1658" s="41">
        <v>0</v>
      </c>
      <c r="K1658" s="8">
        <v>0</v>
      </c>
      <c r="L1658" s="49">
        <f t="shared" si="3653"/>
        <v>-5.5</v>
      </c>
      <c r="M1658" s="49">
        <f t="shared" ref="M1658" si="3655">L1658*C1658</f>
        <v>-6875</v>
      </c>
    </row>
    <row r="1659" spans="1:13" s="42" customFormat="1" x14ac:dyDescent="0.25">
      <c r="A1659" s="5">
        <v>43368</v>
      </c>
      <c r="B1659" s="37" t="s">
        <v>483</v>
      </c>
      <c r="C1659" s="37">
        <v>700</v>
      </c>
      <c r="D1659" s="37" t="s">
        <v>17</v>
      </c>
      <c r="E1659" s="74">
        <v>1349</v>
      </c>
      <c r="F1659" s="37">
        <v>1352</v>
      </c>
      <c r="G1659" s="37">
        <v>1357</v>
      </c>
      <c r="H1659" s="74">
        <v>1365</v>
      </c>
      <c r="I1659" s="49">
        <f t="shared" ref="I1659" si="3656">(IF(D1659="SELL",E1659-F1659,IF(D1659="BUY",F1659-E1659)))*C1659</f>
        <v>2100</v>
      </c>
      <c r="J1659" s="41">
        <f t="shared" ref="J1659:J1661" si="3657">(IF(D1659="SELL",IF(G1659="",0,F1659-G1659),IF(D1659="BUY",IF(G1659="",0,G1659-F1659))))*C1659</f>
        <v>3500</v>
      </c>
      <c r="K1659" s="8">
        <v>5600</v>
      </c>
      <c r="L1659" s="49">
        <f t="shared" ref="L1659:L1663" si="3658">(J1659+I1659+K1659)/C1659</f>
        <v>16</v>
      </c>
      <c r="M1659" s="49">
        <f t="shared" ref="M1659" si="3659">L1659*C1659</f>
        <v>11200</v>
      </c>
    </row>
    <row r="1660" spans="1:13" s="42" customFormat="1" x14ac:dyDescent="0.25">
      <c r="A1660" s="5">
        <v>43368</v>
      </c>
      <c r="B1660" s="37" t="s">
        <v>482</v>
      </c>
      <c r="C1660" s="37">
        <v>900</v>
      </c>
      <c r="D1660" s="37" t="s">
        <v>17</v>
      </c>
      <c r="E1660" s="74">
        <v>550</v>
      </c>
      <c r="F1660" s="37">
        <v>552</v>
      </c>
      <c r="G1660" s="37">
        <v>555</v>
      </c>
      <c r="H1660" s="74">
        <v>560</v>
      </c>
      <c r="I1660" s="49">
        <f t="shared" ref="I1660:I1662" si="3660">(IF(D1660="SELL",E1660-F1660,IF(D1660="BUY",F1660-E1660)))*C1660</f>
        <v>1800</v>
      </c>
      <c r="J1660" s="41">
        <f t="shared" si="3657"/>
        <v>2700</v>
      </c>
      <c r="K1660" s="8">
        <v>4500</v>
      </c>
      <c r="L1660" s="49">
        <f t="shared" si="3658"/>
        <v>10</v>
      </c>
      <c r="M1660" s="49">
        <f t="shared" ref="M1660:M1662" si="3661">L1660*C1660</f>
        <v>9000</v>
      </c>
    </row>
    <row r="1661" spans="1:13" s="42" customFormat="1" x14ac:dyDescent="0.25">
      <c r="A1661" s="5">
        <v>43368</v>
      </c>
      <c r="B1661" s="37" t="s">
        <v>423</v>
      </c>
      <c r="C1661" s="37">
        <v>1100</v>
      </c>
      <c r="D1661" s="37" t="s">
        <v>17</v>
      </c>
      <c r="E1661" s="74">
        <v>633</v>
      </c>
      <c r="F1661" s="37">
        <v>635</v>
      </c>
      <c r="G1661" s="37">
        <v>639</v>
      </c>
      <c r="H1661" s="74">
        <v>642.85</v>
      </c>
      <c r="I1661" s="49">
        <f t="shared" si="3660"/>
        <v>2200</v>
      </c>
      <c r="J1661" s="41">
        <f t="shared" si="3657"/>
        <v>4400</v>
      </c>
      <c r="K1661" s="8">
        <v>4235</v>
      </c>
      <c r="L1661" s="49">
        <f t="shared" si="3658"/>
        <v>9.85</v>
      </c>
      <c r="M1661" s="49">
        <f t="shared" si="3661"/>
        <v>10835</v>
      </c>
    </row>
    <row r="1662" spans="1:13" s="42" customFormat="1" x14ac:dyDescent="0.25">
      <c r="A1662" s="5">
        <v>43367</v>
      </c>
      <c r="B1662" s="37" t="s">
        <v>379</v>
      </c>
      <c r="C1662" s="37">
        <v>1500</v>
      </c>
      <c r="D1662" s="37" t="s">
        <v>17</v>
      </c>
      <c r="E1662" s="74">
        <v>72.599999999999994</v>
      </c>
      <c r="F1662" s="37">
        <v>73.599999999999994</v>
      </c>
      <c r="G1662" s="37">
        <v>0</v>
      </c>
      <c r="H1662" s="74">
        <v>0</v>
      </c>
      <c r="I1662" s="49">
        <f t="shared" si="3660"/>
        <v>1500</v>
      </c>
      <c r="J1662" s="41">
        <v>0</v>
      </c>
      <c r="K1662" s="8">
        <v>0</v>
      </c>
      <c r="L1662" s="49">
        <f t="shared" si="3658"/>
        <v>1</v>
      </c>
      <c r="M1662" s="49">
        <f t="shared" si="3661"/>
        <v>1500</v>
      </c>
    </row>
    <row r="1663" spans="1:13" s="42" customFormat="1" x14ac:dyDescent="0.25">
      <c r="A1663" s="5">
        <v>43367</v>
      </c>
      <c r="B1663" s="37" t="s">
        <v>481</v>
      </c>
      <c r="C1663" s="37">
        <v>7000</v>
      </c>
      <c r="D1663" s="37" t="s">
        <v>17</v>
      </c>
      <c r="E1663" s="74">
        <v>76.5</v>
      </c>
      <c r="F1663" s="37">
        <v>77</v>
      </c>
      <c r="G1663" s="37">
        <v>78</v>
      </c>
      <c r="H1663" s="74">
        <v>0</v>
      </c>
      <c r="I1663" s="49">
        <f t="shared" ref="I1663" si="3662">(IF(D1663="SELL",E1663-F1663,IF(D1663="BUY",F1663-E1663)))*C1663</f>
        <v>3500</v>
      </c>
      <c r="J1663" s="41">
        <f t="shared" ref="J1663" si="3663">(IF(D1663="SELL",IF(G1663="",0,F1663-G1663),IF(D1663="BUY",IF(G1663="",0,G1663-F1663))))*C1663</f>
        <v>7000</v>
      </c>
      <c r="K1663" s="8">
        <v>0</v>
      </c>
      <c r="L1663" s="49">
        <f t="shared" si="3658"/>
        <v>1.5</v>
      </c>
      <c r="M1663" s="49">
        <f t="shared" ref="M1663" si="3664">L1663*C1663</f>
        <v>10500</v>
      </c>
    </row>
    <row r="1664" spans="1:13" s="42" customFormat="1" x14ac:dyDescent="0.25">
      <c r="A1664" s="5">
        <v>43367</v>
      </c>
      <c r="B1664" s="37" t="s">
        <v>443</v>
      </c>
      <c r="C1664" s="37">
        <v>600</v>
      </c>
      <c r="D1664" s="37" t="s">
        <v>20</v>
      </c>
      <c r="E1664" s="74">
        <v>1123</v>
      </c>
      <c r="F1664" s="37">
        <v>1132</v>
      </c>
      <c r="G1664" s="37">
        <v>0</v>
      </c>
      <c r="H1664" s="74">
        <v>0</v>
      </c>
      <c r="I1664" s="49">
        <f t="shared" ref="I1664" si="3665">(IF(D1664="SELL",E1664-F1664,IF(D1664="BUY",F1664-E1664)))*C1664</f>
        <v>-5400</v>
      </c>
      <c r="J1664" s="41">
        <v>0</v>
      </c>
      <c r="K1664" s="8">
        <v>0</v>
      </c>
      <c r="L1664" s="49">
        <f t="shared" ref="L1664:L1670" si="3666">(J1664+I1664+K1664)/C1664</f>
        <v>-9</v>
      </c>
      <c r="M1664" s="49">
        <f t="shared" ref="M1664" si="3667">L1664*C1664</f>
        <v>-5400</v>
      </c>
    </row>
    <row r="1665" spans="1:13" s="42" customFormat="1" x14ac:dyDescent="0.25">
      <c r="A1665" s="5">
        <v>43364</v>
      </c>
      <c r="B1665" s="37" t="s">
        <v>336</v>
      </c>
      <c r="C1665" s="37">
        <v>1200</v>
      </c>
      <c r="D1665" s="37" t="s">
        <v>20</v>
      </c>
      <c r="E1665" s="74">
        <v>614</v>
      </c>
      <c r="F1665" s="37">
        <v>611</v>
      </c>
      <c r="G1665" s="37">
        <v>607</v>
      </c>
      <c r="H1665" s="74">
        <v>600</v>
      </c>
      <c r="I1665" s="49">
        <f t="shared" ref="I1665:I1667" si="3668">(IF(D1665="SELL",E1665-F1665,IF(D1665="BUY",F1665-E1665)))*C1665</f>
        <v>3600</v>
      </c>
      <c r="J1665" s="41">
        <f t="shared" ref="J1665" si="3669">(IF(D1665="SELL",IF(G1665="",0,F1665-G1665),IF(D1665="BUY",IF(G1665="",0,G1665-F1665))))*C1665</f>
        <v>4800</v>
      </c>
      <c r="K1665" s="8">
        <v>8400</v>
      </c>
      <c r="L1665" s="49">
        <f t="shared" si="3666"/>
        <v>14</v>
      </c>
      <c r="M1665" s="49">
        <f t="shared" ref="M1665:M1667" si="3670">L1665*C1665</f>
        <v>16800</v>
      </c>
    </row>
    <row r="1666" spans="1:13" s="42" customFormat="1" x14ac:dyDescent="0.25">
      <c r="A1666" s="5">
        <v>43362</v>
      </c>
      <c r="B1666" s="37" t="s">
        <v>311</v>
      </c>
      <c r="C1666" s="37">
        <v>4000</v>
      </c>
      <c r="D1666" s="37" t="s">
        <v>20</v>
      </c>
      <c r="E1666" s="74">
        <v>118.4</v>
      </c>
      <c r="F1666" s="37">
        <v>117.8</v>
      </c>
      <c r="G1666" s="37">
        <v>0</v>
      </c>
      <c r="H1666" s="74">
        <v>0</v>
      </c>
      <c r="I1666" s="49">
        <f t="shared" si="3668"/>
        <v>2400.0000000000341</v>
      </c>
      <c r="J1666" s="41">
        <v>0</v>
      </c>
      <c r="K1666" s="8">
        <v>0</v>
      </c>
      <c r="L1666" s="49">
        <f t="shared" si="3666"/>
        <v>0.60000000000000853</v>
      </c>
      <c r="M1666" s="49">
        <f t="shared" si="3670"/>
        <v>2400.0000000000341</v>
      </c>
    </row>
    <row r="1667" spans="1:13" s="42" customFormat="1" x14ac:dyDescent="0.25">
      <c r="A1667" s="5">
        <v>43362</v>
      </c>
      <c r="B1667" s="37" t="s">
        <v>243</v>
      </c>
      <c r="C1667" s="37">
        <v>125</v>
      </c>
      <c r="D1667" s="37" t="s">
        <v>20</v>
      </c>
      <c r="E1667" s="74">
        <v>6390</v>
      </c>
      <c r="F1667" s="37">
        <v>6380</v>
      </c>
      <c r="G1667" s="37">
        <v>6375</v>
      </c>
      <c r="H1667" s="74">
        <v>0</v>
      </c>
      <c r="I1667" s="49">
        <f t="shared" si="3668"/>
        <v>1250</v>
      </c>
      <c r="J1667" s="41">
        <f t="shared" ref="J1667" si="3671">(IF(D1667="SELL",IF(G1667="",0,F1667-G1667),IF(D1667="BUY",IF(G1667="",0,G1667-F1667))))*C1667</f>
        <v>625</v>
      </c>
      <c r="K1667" s="8">
        <v>0</v>
      </c>
      <c r="L1667" s="49">
        <f t="shared" si="3666"/>
        <v>15</v>
      </c>
      <c r="M1667" s="49">
        <f t="shared" si="3670"/>
        <v>1875</v>
      </c>
    </row>
    <row r="1668" spans="1:13" s="42" customFormat="1" x14ac:dyDescent="0.25">
      <c r="A1668" s="5">
        <v>43362</v>
      </c>
      <c r="B1668" s="37" t="s">
        <v>415</v>
      </c>
      <c r="C1668" s="37">
        <v>500</v>
      </c>
      <c r="D1668" s="37" t="s">
        <v>20</v>
      </c>
      <c r="E1668" s="74">
        <v>2525</v>
      </c>
      <c r="F1668" s="37">
        <v>2520</v>
      </c>
      <c r="G1668" s="37">
        <v>0</v>
      </c>
      <c r="H1668" s="74">
        <v>0</v>
      </c>
      <c r="I1668" s="49">
        <f t="shared" ref="I1668" si="3672">(IF(D1668="SELL",E1668-F1668,IF(D1668="BUY",F1668-E1668)))*C1668</f>
        <v>2500</v>
      </c>
      <c r="J1668" s="41">
        <v>0</v>
      </c>
      <c r="K1668" s="8">
        <v>0</v>
      </c>
      <c r="L1668" s="49">
        <f t="shared" si="3666"/>
        <v>5</v>
      </c>
      <c r="M1668" s="49">
        <f t="shared" ref="M1668" si="3673">L1668*C1668</f>
        <v>2500</v>
      </c>
    </row>
    <row r="1669" spans="1:13" s="42" customFormat="1" x14ac:dyDescent="0.25">
      <c r="A1669" s="5">
        <v>43361</v>
      </c>
      <c r="B1669" s="37" t="s">
        <v>304</v>
      </c>
      <c r="C1669" s="37">
        <v>1250</v>
      </c>
      <c r="D1669" s="37" t="s">
        <v>20</v>
      </c>
      <c r="E1669" s="74">
        <v>567</v>
      </c>
      <c r="F1669" s="37">
        <v>0</v>
      </c>
      <c r="G1669" s="37">
        <v>0</v>
      </c>
      <c r="H1669" s="74">
        <v>0</v>
      </c>
      <c r="I1669" s="49">
        <v>0</v>
      </c>
      <c r="J1669" s="41">
        <v>0</v>
      </c>
      <c r="K1669" s="8">
        <v>0</v>
      </c>
      <c r="L1669" s="49">
        <f t="shared" si="3666"/>
        <v>0</v>
      </c>
      <c r="M1669" s="49">
        <f t="shared" ref="M1669:M1670" si="3674">L1669*C1669</f>
        <v>0</v>
      </c>
    </row>
    <row r="1670" spans="1:13" s="42" customFormat="1" x14ac:dyDescent="0.25">
      <c r="A1670" s="5">
        <v>43360</v>
      </c>
      <c r="B1670" s="37" t="s">
        <v>365</v>
      </c>
      <c r="C1670" s="37">
        <v>4000</v>
      </c>
      <c r="D1670" s="37" t="s">
        <v>17</v>
      </c>
      <c r="E1670" s="74">
        <v>154</v>
      </c>
      <c r="F1670" s="37">
        <v>155</v>
      </c>
      <c r="G1670" s="37">
        <v>0</v>
      </c>
      <c r="H1670" s="74">
        <v>0</v>
      </c>
      <c r="I1670" s="49">
        <f t="shared" ref="I1670" si="3675">(IF(D1670="SELL",E1670-F1670,IF(D1670="BUY",F1670-E1670)))*C1670</f>
        <v>4000</v>
      </c>
      <c r="J1670" s="41">
        <v>0</v>
      </c>
      <c r="K1670" s="8">
        <v>0</v>
      </c>
      <c r="L1670" s="49">
        <f t="shared" si="3666"/>
        <v>1</v>
      </c>
      <c r="M1670" s="49">
        <f t="shared" si="3674"/>
        <v>4000</v>
      </c>
    </row>
    <row r="1671" spans="1:13" s="42" customFormat="1" x14ac:dyDescent="0.25">
      <c r="A1671" s="5">
        <v>43360</v>
      </c>
      <c r="B1671" s="37" t="s">
        <v>260</v>
      </c>
      <c r="C1671" s="37">
        <v>400</v>
      </c>
      <c r="D1671" s="37" t="s">
        <v>17</v>
      </c>
      <c r="E1671" s="74">
        <v>1598</v>
      </c>
      <c r="F1671" s="37">
        <v>1604</v>
      </c>
      <c r="G1671" s="37">
        <v>1612</v>
      </c>
      <c r="H1671" s="74">
        <v>0</v>
      </c>
      <c r="I1671" s="49">
        <f t="shared" ref="I1671" si="3676">(IF(D1671="SELL",E1671-F1671,IF(D1671="BUY",F1671-E1671)))*C1671</f>
        <v>2400</v>
      </c>
      <c r="J1671" s="41">
        <f t="shared" ref="J1671" si="3677">(IF(D1671="SELL",IF(G1671="",0,F1671-G1671),IF(D1671="BUY",IF(G1671="",0,G1671-F1671))))*C1671</f>
        <v>3200</v>
      </c>
      <c r="K1671" s="8">
        <v>0</v>
      </c>
      <c r="L1671" s="49">
        <f t="shared" ref="L1671" si="3678">(J1671+I1671+K1671)/C1671</f>
        <v>14</v>
      </c>
      <c r="M1671" s="49">
        <f t="shared" ref="M1671" si="3679">L1671*C1671</f>
        <v>5600</v>
      </c>
    </row>
    <row r="1672" spans="1:13" s="42" customFormat="1" x14ac:dyDescent="0.25">
      <c r="A1672" s="5">
        <v>43357</v>
      </c>
      <c r="B1672" s="37" t="s">
        <v>480</v>
      </c>
      <c r="C1672" s="37">
        <v>200</v>
      </c>
      <c r="D1672" s="37" t="s">
        <v>17</v>
      </c>
      <c r="E1672" s="74">
        <v>4183</v>
      </c>
      <c r="F1672" s="37">
        <v>4190</v>
      </c>
      <c r="G1672" s="37">
        <v>0</v>
      </c>
      <c r="H1672" s="74">
        <v>0</v>
      </c>
      <c r="I1672" s="49">
        <f t="shared" ref="I1672" si="3680">(IF(D1672="SELL",E1672-F1672,IF(D1672="BUY",F1672-E1672)))*C1672</f>
        <v>1400</v>
      </c>
      <c r="J1672" s="41">
        <v>0</v>
      </c>
      <c r="K1672" s="8">
        <v>0</v>
      </c>
      <c r="L1672" s="49">
        <f t="shared" ref="L1672" si="3681">(J1672+I1672+K1672)/C1672</f>
        <v>7</v>
      </c>
      <c r="M1672" s="49">
        <f t="shared" ref="M1672" si="3682">L1672*C1672</f>
        <v>1400</v>
      </c>
    </row>
    <row r="1673" spans="1:13" s="42" customFormat="1" x14ac:dyDescent="0.25">
      <c r="A1673" s="5">
        <v>43357</v>
      </c>
      <c r="B1673" s="37" t="s">
        <v>260</v>
      </c>
      <c r="C1673" s="37">
        <v>400</v>
      </c>
      <c r="D1673" s="37" t="s">
        <v>17</v>
      </c>
      <c r="E1673" s="74">
        <v>1604</v>
      </c>
      <c r="F1673" s="37">
        <v>1608</v>
      </c>
      <c r="G1673" s="37">
        <v>0</v>
      </c>
      <c r="H1673" s="74">
        <v>0</v>
      </c>
      <c r="I1673" s="49">
        <f t="shared" ref="I1673" si="3683">(IF(D1673="SELL",E1673-F1673,IF(D1673="BUY",F1673-E1673)))*C1673</f>
        <v>1600</v>
      </c>
      <c r="J1673" s="41">
        <v>0</v>
      </c>
      <c r="K1673" s="8">
        <v>0</v>
      </c>
      <c r="L1673" s="49">
        <f t="shared" ref="L1673" si="3684">(J1673+I1673+K1673)/C1673</f>
        <v>4</v>
      </c>
      <c r="M1673" s="49">
        <f t="shared" ref="M1673" si="3685">L1673*C1673</f>
        <v>1600</v>
      </c>
    </row>
    <row r="1674" spans="1:13" s="42" customFormat="1" x14ac:dyDescent="0.25">
      <c r="A1674" s="5">
        <v>43357</v>
      </c>
      <c r="B1674" s="37" t="s">
        <v>365</v>
      </c>
      <c r="C1674" s="37">
        <v>4000</v>
      </c>
      <c r="D1674" s="37" t="s">
        <v>17</v>
      </c>
      <c r="E1674" s="74">
        <v>152.9</v>
      </c>
      <c r="F1674" s="37">
        <v>153.4</v>
      </c>
      <c r="G1674" s="37">
        <v>0</v>
      </c>
      <c r="H1674" s="74">
        <v>0</v>
      </c>
      <c r="I1674" s="49">
        <f t="shared" ref="I1674" si="3686">(IF(D1674="SELL",E1674-F1674,IF(D1674="BUY",F1674-E1674)))*C1674</f>
        <v>2000</v>
      </c>
      <c r="J1674" s="41">
        <v>0</v>
      </c>
      <c r="K1674" s="8">
        <v>0</v>
      </c>
      <c r="L1674" s="49">
        <f t="shared" ref="L1674" si="3687">(J1674+I1674+K1674)/C1674</f>
        <v>0.5</v>
      </c>
      <c r="M1674" s="49">
        <f t="shared" ref="M1674" si="3688">L1674*C1674</f>
        <v>2000</v>
      </c>
    </row>
    <row r="1675" spans="1:13" s="42" customFormat="1" x14ac:dyDescent="0.25">
      <c r="A1675" s="5">
        <v>43357</v>
      </c>
      <c r="B1675" s="37" t="s">
        <v>364</v>
      </c>
      <c r="C1675" s="37">
        <v>1061</v>
      </c>
      <c r="D1675" s="37" t="s">
        <v>20</v>
      </c>
      <c r="E1675" s="74">
        <v>1998</v>
      </c>
      <c r="F1675" s="37">
        <v>2005</v>
      </c>
      <c r="G1675" s="37">
        <v>0</v>
      </c>
      <c r="H1675" s="74">
        <v>0</v>
      </c>
      <c r="I1675" s="49">
        <f t="shared" ref="I1675" si="3689">(IF(D1675="SELL",E1675-F1675,IF(D1675="BUY",F1675-E1675)))*C1675</f>
        <v>-7427</v>
      </c>
      <c r="J1675" s="41">
        <v>0</v>
      </c>
      <c r="K1675" s="8">
        <v>0</v>
      </c>
      <c r="L1675" s="49">
        <f t="shared" ref="L1675" si="3690">(J1675+I1675+K1675)/C1675</f>
        <v>-7</v>
      </c>
      <c r="M1675" s="49">
        <f t="shared" ref="M1675" si="3691">L1675*C1675</f>
        <v>-7427</v>
      </c>
    </row>
    <row r="1676" spans="1:13" s="42" customFormat="1" x14ac:dyDescent="0.25">
      <c r="A1676" s="5">
        <v>43355</v>
      </c>
      <c r="B1676" s="37" t="s">
        <v>224</v>
      </c>
      <c r="C1676" s="37">
        <v>1061</v>
      </c>
      <c r="D1676" s="37" t="s">
        <v>17</v>
      </c>
      <c r="E1676" s="74">
        <v>600</v>
      </c>
      <c r="F1676" s="37">
        <v>604</v>
      </c>
      <c r="G1676" s="37">
        <v>608</v>
      </c>
      <c r="H1676" s="74">
        <v>0</v>
      </c>
      <c r="I1676" s="49">
        <f t="shared" ref="I1676" si="3692">(IF(D1676="SELL",E1676-F1676,IF(D1676="BUY",F1676-E1676)))*C1676</f>
        <v>4244</v>
      </c>
      <c r="J1676" s="41">
        <f t="shared" ref="J1676:J1679" si="3693">(IF(D1676="SELL",IF(G1676="",0,F1676-G1676),IF(D1676="BUY",IF(G1676="",0,G1676-F1676))))*C1676</f>
        <v>4244</v>
      </c>
      <c r="K1676" s="8">
        <v>0</v>
      </c>
      <c r="L1676" s="49">
        <f t="shared" ref="L1676" si="3694">(J1676+I1676+K1676)/C1676</f>
        <v>8</v>
      </c>
      <c r="M1676" s="49">
        <f t="shared" ref="M1676" si="3695">L1676*C1676</f>
        <v>8488</v>
      </c>
    </row>
    <row r="1677" spans="1:13" s="42" customFormat="1" x14ac:dyDescent="0.25">
      <c r="A1677" s="5">
        <v>43355</v>
      </c>
      <c r="B1677" s="37" t="s">
        <v>422</v>
      </c>
      <c r="C1677" s="37">
        <v>3000</v>
      </c>
      <c r="D1677" s="37" t="s">
        <v>17</v>
      </c>
      <c r="E1677" s="74">
        <v>398</v>
      </c>
      <c r="F1677" s="37">
        <v>400</v>
      </c>
      <c r="G1677" s="37">
        <v>403</v>
      </c>
      <c r="H1677" s="74">
        <v>0</v>
      </c>
      <c r="I1677" s="49">
        <f t="shared" ref="I1677" si="3696">(IF(D1677="SELL",E1677-F1677,IF(D1677="BUY",F1677-E1677)))*C1677</f>
        <v>6000</v>
      </c>
      <c r="J1677" s="41">
        <f t="shared" si="3693"/>
        <v>9000</v>
      </c>
      <c r="K1677" s="8">
        <v>0</v>
      </c>
      <c r="L1677" s="49">
        <f t="shared" ref="L1677" si="3697">(J1677+I1677+K1677)/C1677</f>
        <v>5</v>
      </c>
      <c r="M1677" s="49">
        <f t="shared" ref="M1677" si="3698">L1677*C1677</f>
        <v>15000</v>
      </c>
    </row>
    <row r="1678" spans="1:13" s="42" customFormat="1" x14ac:dyDescent="0.25">
      <c r="A1678" s="5">
        <v>43355</v>
      </c>
      <c r="B1678" s="37" t="s">
        <v>96</v>
      </c>
      <c r="C1678" s="37">
        <v>1250</v>
      </c>
      <c r="D1678" s="37" t="s">
        <v>17</v>
      </c>
      <c r="E1678" s="74">
        <v>426</v>
      </c>
      <c r="F1678" s="37">
        <v>428</v>
      </c>
      <c r="G1678" s="37">
        <v>431</v>
      </c>
      <c r="H1678" s="74">
        <v>0</v>
      </c>
      <c r="I1678" s="49">
        <f t="shared" ref="I1678" si="3699">(IF(D1678="SELL",E1678-F1678,IF(D1678="BUY",F1678-E1678)))*C1678</f>
        <v>2500</v>
      </c>
      <c r="J1678" s="41">
        <f t="shared" si="3693"/>
        <v>3750</v>
      </c>
      <c r="K1678" s="8">
        <v>0</v>
      </c>
      <c r="L1678" s="49">
        <f t="shared" ref="L1678" si="3700">(J1678+I1678+K1678)/C1678</f>
        <v>5</v>
      </c>
      <c r="M1678" s="49">
        <f t="shared" ref="M1678" si="3701">L1678*C1678</f>
        <v>6250</v>
      </c>
    </row>
    <row r="1679" spans="1:13" s="42" customFormat="1" x14ac:dyDescent="0.25">
      <c r="A1679" s="5">
        <v>43355</v>
      </c>
      <c r="B1679" s="37" t="s">
        <v>142</v>
      </c>
      <c r="C1679" s="37">
        <v>400</v>
      </c>
      <c r="D1679" s="37" t="s">
        <v>17</v>
      </c>
      <c r="E1679" s="74">
        <v>1342</v>
      </c>
      <c r="F1679" s="37">
        <v>1346</v>
      </c>
      <c r="G1679" s="37">
        <v>1352</v>
      </c>
      <c r="H1679" s="74">
        <v>0</v>
      </c>
      <c r="I1679" s="49">
        <f t="shared" ref="I1679" si="3702">(IF(D1679="SELL",E1679-F1679,IF(D1679="BUY",F1679-E1679)))*C1679</f>
        <v>1600</v>
      </c>
      <c r="J1679" s="41">
        <f t="shared" si="3693"/>
        <v>2400</v>
      </c>
      <c r="K1679" s="8">
        <v>0</v>
      </c>
      <c r="L1679" s="49">
        <f t="shared" ref="L1679" si="3703">(J1679+I1679+K1679)/C1679</f>
        <v>10</v>
      </c>
      <c r="M1679" s="49">
        <f t="shared" ref="M1679" si="3704">L1679*C1679</f>
        <v>4000</v>
      </c>
    </row>
    <row r="1680" spans="1:13" s="42" customFormat="1" x14ac:dyDescent="0.25">
      <c r="A1680" s="5">
        <v>43355</v>
      </c>
      <c r="B1680" s="37" t="s">
        <v>374</v>
      </c>
      <c r="C1680" s="37">
        <v>700</v>
      </c>
      <c r="D1680" s="37" t="s">
        <v>17</v>
      </c>
      <c r="E1680" s="74">
        <v>1311</v>
      </c>
      <c r="F1680" s="37">
        <v>1315</v>
      </c>
      <c r="G1680" s="37">
        <v>0</v>
      </c>
      <c r="H1680" s="74">
        <v>0</v>
      </c>
      <c r="I1680" s="49">
        <f t="shared" ref="I1680" si="3705">(IF(D1680="SELL",E1680-F1680,IF(D1680="BUY",F1680-E1680)))*C1680</f>
        <v>2800</v>
      </c>
      <c r="J1680" s="41">
        <v>0</v>
      </c>
      <c r="K1680" s="8">
        <v>0</v>
      </c>
      <c r="L1680" s="49">
        <f t="shared" ref="L1680" si="3706">(J1680+I1680+K1680)/C1680</f>
        <v>4</v>
      </c>
      <c r="M1680" s="49">
        <f t="shared" ref="M1680" si="3707">L1680*C1680</f>
        <v>2800</v>
      </c>
    </row>
    <row r="1681" spans="1:13" s="42" customFormat="1" x14ac:dyDescent="0.25">
      <c r="A1681" s="5">
        <v>43354</v>
      </c>
      <c r="B1681" s="37" t="s">
        <v>276</v>
      </c>
      <c r="C1681" s="37">
        <v>200</v>
      </c>
      <c r="D1681" s="37" t="s">
        <v>20</v>
      </c>
      <c r="E1681" s="74">
        <v>6035</v>
      </c>
      <c r="F1681" s="37">
        <v>6030</v>
      </c>
      <c r="G1681" s="37">
        <v>6020</v>
      </c>
      <c r="H1681" s="74">
        <v>0</v>
      </c>
      <c r="I1681" s="49">
        <f t="shared" ref="I1681" si="3708">(IF(D1681="SELL",E1681-F1681,IF(D1681="BUY",F1681-E1681)))*C1681</f>
        <v>1000</v>
      </c>
      <c r="J1681" s="41">
        <f t="shared" ref="J1681" si="3709">(IF(D1681="SELL",IF(G1681="",0,F1681-G1681),IF(D1681="BUY",IF(G1681="",0,G1681-F1681))))*C1681</f>
        <v>2000</v>
      </c>
      <c r="K1681" s="8">
        <v>0</v>
      </c>
      <c r="L1681" s="49">
        <f t="shared" ref="L1681" si="3710">(J1681+I1681+K1681)/C1681</f>
        <v>15</v>
      </c>
      <c r="M1681" s="49">
        <f t="shared" ref="M1681" si="3711">L1681*C1681</f>
        <v>3000</v>
      </c>
    </row>
    <row r="1682" spans="1:13" s="42" customFormat="1" x14ac:dyDescent="0.25">
      <c r="A1682" s="5">
        <v>43354</v>
      </c>
      <c r="B1682" s="37" t="s">
        <v>479</v>
      </c>
      <c r="C1682" s="37">
        <v>1000</v>
      </c>
      <c r="D1682" s="37" t="s">
        <v>20</v>
      </c>
      <c r="E1682" s="74">
        <v>1254</v>
      </c>
      <c r="F1682" s="37">
        <v>1252</v>
      </c>
      <c r="G1682" s="37">
        <v>0</v>
      </c>
      <c r="H1682" s="74">
        <v>0</v>
      </c>
      <c r="I1682" s="49">
        <f t="shared" ref="I1682" si="3712">(IF(D1682="SELL",E1682-F1682,IF(D1682="BUY",F1682-E1682)))*C1682</f>
        <v>2000</v>
      </c>
      <c r="J1682" s="41">
        <v>0</v>
      </c>
      <c r="K1682" s="8">
        <v>0</v>
      </c>
      <c r="L1682" s="49">
        <f t="shared" ref="L1682" si="3713">(J1682+I1682+K1682)/C1682</f>
        <v>2</v>
      </c>
      <c r="M1682" s="49">
        <f t="shared" ref="M1682" si="3714">L1682*C1682</f>
        <v>2000</v>
      </c>
    </row>
    <row r="1683" spans="1:13" s="42" customFormat="1" x14ac:dyDescent="0.25">
      <c r="A1683" s="5">
        <v>43354</v>
      </c>
      <c r="B1683" s="37" t="s">
        <v>345</v>
      </c>
      <c r="C1683" s="37">
        <v>2750</v>
      </c>
      <c r="D1683" s="37" t="s">
        <v>17</v>
      </c>
      <c r="E1683" s="74">
        <v>336.5</v>
      </c>
      <c r="F1683" s="37">
        <v>334.5</v>
      </c>
      <c r="G1683" s="37">
        <v>0</v>
      </c>
      <c r="H1683" s="74">
        <v>0</v>
      </c>
      <c r="I1683" s="49">
        <f t="shared" ref="I1683" si="3715">(IF(D1683="SELL",E1683-F1683,IF(D1683="BUY",F1683-E1683)))*C1683</f>
        <v>-5500</v>
      </c>
      <c r="J1683" s="41">
        <v>0</v>
      </c>
      <c r="K1683" s="8">
        <v>0</v>
      </c>
      <c r="L1683" s="49">
        <f t="shared" ref="L1683" si="3716">(J1683+I1683+K1683)/C1683</f>
        <v>-2</v>
      </c>
      <c r="M1683" s="49">
        <f t="shared" ref="M1683" si="3717">L1683*C1683</f>
        <v>-5500</v>
      </c>
    </row>
    <row r="1684" spans="1:13" s="42" customFormat="1" x14ac:dyDescent="0.25">
      <c r="A1684" s="5">
        <v>43353</v>
      </c>
      <c r="B1684" s="37" t="s">
        <v>411</v>
      </c>
      <c r="C1684" s="37">
        <v>750</v>
      </c>
      <c r="D1684" s="37" t="s">
        <v>17</v>
      </c>
      <c r="E1684" s="74">
        <v>1373</v>
      </c>
      <c r="F1684" s="37">
        <v>1377</v>
      </c>
      <c r="G1684" s="37">
        <v>1383</v>
      </c>
      <c r="H1684" s="74">
        <v>1390</v>
      </c>
      <c r="I1684" s="49">
        <f t="shared" ref="I1684" si="3718">(IF(D1684="SELL",E1684-F1684,IF(D1684="BUY",F1684-E1684)))*C1684</f>
        <v>3000</v>
      </c>
      <c r="J1684" s="41">
        <f t="shared" ref="J1684" si="3719">(IF(D1684="SELL",IF(G1684="",0,F1684-G1684),IF(D1684="BUY",IF(G1684="",0,G1684-F1684))))*C1684</f>
        <v>4500</v>
      </c>
      <c r="K1684" s="8">
        <v>5250</v>
      </c>
      <c r="L1684" s="49">
        <f t="shared" ref="L1684" si="3720">(J1684+I1684+K1684)/C1684</f>
        <v>17</v>
      </c>
      <c r="M1684" s="49">
        <f t="shared" ref="M1684" si="3721">L1684*C1684</f>
        <v>12750</v>
      </c>
    </row>
    <row r="1685" spans="1:13" s="42" customFormat="1" x14ac:dyDescent="0.25">
      <c r="A1685" s="5">
        <v>43353</v>
      </c>
      <c r="B1685" s="37" t="s">
        <v>478</v>
      </c>
      <c r="C1685" s="37">
        <v>500</v>
      </c>
      <c r="D1685" s="37" t="s">
        <v>17</v>
      </c>
      <c r="E1685" s="74">
        <v>2088</v>
      </c>
      <c r="F1685" s="37">
        <v>2092</v>
      </c>
      <c r="G1685" s="37">
        <v>0</v>
      </c>
      <c r="H1685" s="74">
        <v>0</v>
      </c>
      <c r="I1685" s="49">
        <f t="shared" ref="I1685" si="3722">(IF(D1685="SELL",E1685-F1685,IF(D1685="BUY",F1685-E1685)))*C1685</f>
        <v>2000</v>
      </c>
      <c r="J1685" s="41">
        <v>0</v>
      </c>
      <c r="K1685" s="8">
        <v>0</v>
      </c>
      <c r="L1685" s="49">
        <f t="shared" ref="L1685" si="3723">(J1685+I1685+K1685)/C1685</f>
        <v>4</v>
      </c>
      <c r="M1685" s="49">
        <f t="shared" ref="M1685" si="3724">L1685*C1685</f>
        <v>2000</v>
      </c>
    </row>
    <row r="1686" spans="1:13" s="42" customFormat="1" x14ac:dyDescent="0.25">
      <c r="A1686" s="5">
        <v>43350</v>
      </c>
      <c r="B1686" s="37" t="s">
        <v>326</v>
      </c>
      <c r="C1686" s="37">
        <v>6000</v>
      </c>
      <c r="D1686" s="37" t="s">
        <v>17</v>
      </c>
      <c r="E1686" s="74">
        <v>94.1</v>
      </c>
      <c r="F1686" s="37">
        <v>94.5</v>
      </c>
      <c r="G1686" s="37">
        <v>95.3</v>
      </c>
      <c r="H1686" s="74">
        <v>0</v>
      </c>
      <c r="I1686" s="49">
        <f t="shared" ref="I1686" si="3725">(IF(D1686="SELL",E1686-F1686,IF(D1686="BUY",F1686-E1686)))*C1686</f>
        <v>2400.0000000000341</v>
      </c>
      <c r="J1686" s="41">
        <f t="shared" ref="J1686" si="3726">(IF(D1686="SELL",IF(G1686="",0,F1686-G1686),IF(D1686="BUY",IF(G1686="",0,G1686-F1686))))*C1686</f>
        <v>4799.9999999999827</v>
      </c>
      <c r="K1686" s="8">
        <v>0</v>
      </c>
      <c r="L1686" s="49">
        <f t="shared" ref="L1686" si="3727">(J1686+I1686+K1686)/C1686</f>
        <v>1.2000000000000026</v>
      </c>
      <c r="M1686" s="49">
        <f t="shared" ref="M1686" si="3728">L1686*C1686</f>
        <v>7200.0000000000155</v>
      </c>
    </row>
    <row r="1687" spans="1:13" s="42" customFormat="1" x14ac:dyDescent="0.25">
      <c r="A1687" s="5">
        <v>43350</v>
      </c>
      <c r="B1687" s="37" t="s">
        <v>260</v>
      </c>
      <c r="C1687" s="37">
        <v>400</v>
      </c>
      <c r="D1687" s="37" t="s">
        <v>17</v>
      </c>
      <c r="E1687" s="74">
        <v>1581</v>
      </c>
      <c r="F1687" s="37">
        <v>1585</v>
      </c>
      <c r="G1687" s="37">
        <v>1590</v>
      </c>
      <c r="H1687" s="74">
        <v>0</v>
      </c>
      <c r="I1687" s="49">
        <f t="shared" ref="I1687" si="3729">(IF(D1687="SELL",E1687-F1687,IF(D1687="BUY",F1687-E1687)))*C1687</f>
        <v>1600</v>
      </c>
      <c r="J1687" s="41">
        <f t="shared" ref="J1687" si="3730">(IF(D1687="SELL",IF(G1687="",0,F1687-G1687),IF(D1687="BUY",IF(G1687="",0,G1687-F1687))))*C1687</f>
        <v>2000</v>
      </c>
      <c r="K1687" s="8">
        <v>0</v>
      </c>
      <c r="L1687" s="49">
        <f t="shared" ref="L1687" si="3731">(J1687+I1687+K1687)/C1687</f>
        <v>9</v>
      </c>
      <c r="M1687" s="49">
        <f t="shared" ref="M1687" si="3732">L1687*C1687</f>
        <v>3600</v>
      </c>
    </row>
    <row r="1688" spans="1:13" s="42" customFormat="1" x14ac:dyDescent="0.25">
      <c r="A1688" s="5">
        <v>43350</v>
      </c>
      <c r="B1688" s="37" t="s">
        <v>285</v>
      </c>
      <c r="C1688" s="37">
        <v>3500</v>
      </c>
      <c r="D1688" s="37" t="s">
        <v>17</v>
      </c>
      <c r="E1688" s="74">
        <v>125.5</v>
      </c>
      <c r="F1688" s="37">
        <v>126.2</v>
      </c>
      <c r="G1688" s="37">
        <v>0</v>
      </c>
      <c r="H1688" s="74">
        <v>0</v>
      </c>
      <c r="I1688" s="49">
        <f t="shared" ref="I1688" si="3733">(IF(D1688="SELL",E1688-F1688,IF(D1688="BUY",F1688-E1688)))*C1688</f>
        <v>2450.00000000001</v>
      </c>
      <c r="J1688" s="41">
        <v>0</v>
      </c>
      <c r="K1688" s="8">
        <v>0</v>
      </c>
      <c r="L1688" s="49">
        <f t="shared" ref="L1688" si="3734">(J1688+I1688+K1688)/C1688</f>
        <v>0.70000000000000284</v>
      </c>
      <c r="M1688" s="49">
        <f t="shared" ref="M1688" si="3735">L1688*C1688</f>
        <v>2450.00000000001</v>
      </c>
    </row>
    <row r="1689" spans="1:13" s="42" customFormat="1" x14ac:dyDescent="0.25">
      <c r="A1689" s="5">
        <v>43349</v>
      </c>
      <c r="B1689" s="37" t="s">
        <v>477</v>
      </c>
      <c r="C1689" s="37">
        <v>2000</v>
      </c>
      <c r="D1689" s="37" t="s">
        <v>17</v>
      </c>
      <c r="E1689" s="74">
        <v>314.5</v>
      </c>
      <c r="F1689" s="37">
        <v>315.5</v>
      </c>
      <c r="G1689" s="37">
        <v>316.5</v>
      </c>
      <c r="H1689" s="74">
        <v>318.5</v>
      </c>
      <c r="I1689" s="49">
        <f t="shared" ref="I1689" si="3736">(IF(D1689="SELL",E1689-F1689,IF(D1689="BUY",F1689-E1689)))*C1689</f>
        <v>2000</v>
      </c>
      <c r="J1689" s="41">
        <f t="shared" ref="J1689" si="3737">(IF(D1689="SELL",IF(G1689="",0,F1689-G1689),IF(D1689="BUY",IF(G1689="",0,G1689-F1689))))*C1689</f>
        <v>2000</v>
      </c>
      <c r="K1689" s="8">
        <v>4000</v>
      </c>
      <c r="L1689" s="49">
        <f t="shared" ref="L1689" si="3738">(J1689+I1689+K1689)/C1689</f>
        <v>4</v>
      </c>
      <c r="M1689" s="49">
        <f t="shared" ref="M1689" si="3739">L1689*C1689</f>
        <v>8000</v>
      </c>
    </row>
    <row r="1690" spans="1:13" s="42" customFormat="1" x14ac:dyDescent="0.25">
      <c r="A1690" s="5">
        <v>43349</v>
      </c>
      <c r="B1690" s="37" t="s">
        <v>255</v>
      </c>
      <c r="C1690" s="37">
        <v>4500</v>
      </c>
      <c r="D1690" s="37" t="s">
        <v>17</v>
      </c>
      <c r="E1690" s="74">
        <v>164.6</v>
      </c>
      <c r="F1690" s="37">
        <v>165.1</v>
      </c>
      <c r="G1690" s="37">
        <v>166</v>
      </c>
      <c r="H1690" s="74">
        <v>0</v>
      </c>
      <c r="I1690" s="49">
        <f t="shared" ref="I1690:I1691" si="3740">(IF(D1690="SELL",E1690-F1690,IF(D1690="BUY",F1690-E1690)))*C1690</f>
        <v>2250</v>
      </c>
      <c r="J1690" s="41">
        <f t="shared" ref="J1690" si="3741">(IF(D1690="SELL",IF(G1690="",0,F1690-G1690),IF(D1690="BUY",IF(G1690="",0,G1690-F1690))))*C1690</f>
        <v>4050.0000000000255</v>
      </c>
      <c r="K1690" s="8">
        <v>0</v>
      </c>
      <c r="L1690" s="49">
        <f t="shared" ref="L1690:L1691" si="3742">(J1690+I1690+K1690)/C1690</f>
        <v>1.4000000000000057</v>
      </c>
      <c r="M1690" s="49">
        <f t="shared" ref="M1690:M1691" si="3743">L1690*C1690</f>
        <v>6300.0000000000255</v>
      </c>
    </row>
    <row r="1691" spans="1:13" s="42" customFormat="1" x14ac:dyDescent="0.25">
      <c r="A1691" s="5">
        <v>43349</v>
      </c>
      <c r="B1691" s="37" t="s">
        <v>327</v>
      </c>
      <c r="C1691" s="37">
        <v>3000</v>
      </c>
      <c r="D1691" s="37" t="s">
        <v>17</v>
      </c>
      <c r="E1691" s="74">
        <v>300.2</v>
      </c>
      <c r="F1691" s="37">
        <v>301</v>
      </c>
      <c r="G1691" s="37">
        <v>0</v>
      </c>
      <c r="H1691" s="74">
        <v>0</v>
      </c>
      <c r="I1691" s="49">
        <f t="shared" si="3740"/>
        <v>2400.0000000000341</v>
      </c>
      <c r="J1691" s="41">
        <v>0</v>
      </c>
      <c r="K1691" s="8">
        <v>0</v>
      </c>
      <c r="L1691" s="49">
        <f t="shared" si="3742"/>
        <v>0.80000000000001137</v>
      </c>
      <c r="M1691" s="49">
        <f t="shared" si="3743"/>
        <v>2400.0000000000341</v>
      </c>
    </row>
    <row r="1692" spans="1:13" s="42" customFormat="1" x14ac:dyDescent="0.25">
      <c r="A1692" s="5">
        <v>43349</v>
      </c>
      <c r="B1692" s="37" t="s">
        <v>358</v>
      </c>
      <c r="C1692" s="37">
        <v>2250</v>
      </c>
      <c r="D1692" s="37" t="s">
        <v>17</v>
      </c>
      <c r="E1692" s="74">
        <v>220.7</v>
      </c>
      <c r="F1692" s="37">
        <v>223</v>
      </c>
      <c r="G1692" s="37">
        <v>0</v>
      </c>
      <c r="H1692" s="74">
        <v>0</v>
      </c>
      <c r="I1692" s="49">
        <f t="shared" ref="I1692" si="3744">(IF(D1692="SELL",E1692-F1692,IF(D1692="BUY",F1692-E1692)))*C1692</f>
        <v>5175.0000000000255</v>
      </c>
      <c r="J1692" s="41">
        <v>0</v>
      </c>
      <c r="K1692" s="8">
        <v>0</v>
      </c>
      <c r="L1692" s="49">
        <f t="shared" ref="L1692" si="3745">(J1692+I1692+K1692)/C1692</f>
        <v>2.3000000000000114</v>
      </c>
      <c r="M1692" s="49">
        <f t="shared" ref="M1692" si="3746">L1692*C1692</f>
        <v>5175.0000000000255</v>
      </c>
    </row>
    <row r="1693" spans="1:13" s="42" customFormat="1" x14ac:dyDescent="0.25">
      <c r="A1693" s="5">
        <v>43348</v>
      </c>
      <c r="B1693" s="37" t="s">
        <v>476</v>
      </c>
      <c r="C1693" s="37">
        <v>1500</v>
      </c>
      <c r="D1693" s="37" t="s">
        <v>17</v>
      </c>
      <c r="E1693" s="74">
        <v>445</v>
      </c>
      <c r="F1693" s="37">
        <v>447</v>
      </c>
      <c r="G1693" s="37">
        <v>450</v>
      </c>
      <c r="H1693" s="74">
        <v>0</v>
      </c>
      <c r="I1693" s="49">
        <f t="shared" ref="I1693" si="3747">(IF(D1693="SELL",E1693-F1693,IF(D1693="BUY",F1693-E1693)))*C1693</f>
        <v>3000</v>
      </c>
      <c r="J1693" s="41">
        <f t="shared" ref="J1693" si="3748">(IF(D1693="SELL",IF(G1693="",0,F1693-G1693),IF(D1693="BUY",IF(G1693="",0,G1693-F1693))))*C1693</f>
        <v>4500</v>
      </c>
      <c r="K1693" s="8">
        <v>0</v>
      </c>
      <c r="L1693" s="49">
        <f t="shared" ref="L1693" si="3749">(J1693+I1693+K1693)/C1693</f>
        <v>5</v>
      </c>
      <c r="M1693" s="49">
        <f t="shared" ref="M1693" si="3750">L1693*C1693</f>
        <v>7500</v>
      </c>
    </row>
    <row r="1694" spans="1:13" s="42" customFormat="1" x14ac:dyDescent="0.25">
      <c r="A1694" s="5">
        <v>43348</v>
      </c>
      <c r="B1694" s="37" t="s">
        <v>218</v>
      </c>
      <c r="C1694" s="37">
        <v>1000</v>
      </c>
      <c r="D1694" s="37" t="s">
        <v>17</v>
      </c>
      <c r="E1694" s="74">
        <v>1223</v>
      </c>
      <c r="F1694" s="37">
        <v>1226</v>
      </c>
      <c r="G1694" s="37">
        <v>1231</v>
      </c>
      <c r="H1694" s="74">
        <v>0</v>
      </c>
      <c r="I1694" s="49">
        <f t="shared" ref="I1694" si="3751">(IF(D1694="SELL",E1694-F1694,IF(D1694="BUY",F1694-E1694)))*C1694</f>
        <v>3000</v>
      </c>
      <c r="J1694" s="41">
        <f t="shared" ref="J1694" si="3752">(IF(D1694="SELL",IF(G1694="",0,F1694-G1694),IF(D1694="BUY",IF(G1694="",0,G1694-F1694))))*C1694</f>
        <v>5000</v>
      </c>
      <c r="K1694" s="8">
        <v>0</v>
      </c>
      <c r="L1694" s="49">
        <f t="shared" ref="L1694" si="3753">(J1694+I1694+K1694)/C1694</f>
        <v>8</v>
      </c>
      <c r="M1694" s="49">
        <f t="shared" ref="M1694" si="3754">L1694*C1694</f>
        <v>8000</v>
      </c>
    </row>
    <row r="1695" spans="1:13" s="42" customFormat="1" x14ac:dyDescent="0.25">
      <c r="A1695" s="5">
        <v>43348</v>
      </c>
      <c r="B1695" s="37" t="s">
        <v>251</v>
      </c>
      <c r="C1695" s="37">
        <v>7000</v>
      </c>
      <c r="D1695" s="37" t="s">
        <v>17</v>
      </c>
      <c r="E1695" s="74">
        <v>55.5</v>
      </c>
      <c r="F1695" s="37">
        <v>55.8</v>
      </c>
      <c r="G1695" s="37">
        <v>56.2</v>
      </c>
      <c r="H1695" s="74">
        <v>0</v>
      </c>
      <c r="I1695" s="49">
        <f t="shared" ref="I1695" si="3755">(IF(D1695="SELL",E1695-F1695,IF(D1695="BUY",F1695-E1695)))*C1695</f>
        <v>2099.99999999998</v>
      </c>
      <c r="J1695" s="41">
        <f t="shared" ref="J1695" si="3756">(IF(D1695="SELL",IF(G1695="",0,F1695-G1695),IF(D1695="BUY",IF(G1695="",0,G1695-F1695))))*C1695</f>
        <v>2800.00000000004</v>
      </c>
      <c r="K1695" s="8">
        <v>0</v>
      </c>
      <c r="L1695" s="49">
        <f t="shared" ref="L1695" si="3757">(J1695+I1695+K1695)/C1695</f>
        <v>0.70000000000000284</v>
      </c>
      <c r="M1695" s="49">
        <f t="shared" ref="M1695" si="3758">L1695*C1695</f>
        <v>4900.00000000002</v>
      </c>
    </row>
    <row r="1696" spans="1:13" s="42" customFormat="1" x14ac:dyDescent="0.25">
      <c r="A1696" s="5">
        <v>43347</v>
      </c>
      <c r="B1696" s="37" t="s">
        <v>314</v>
      </c>
      <c r="C1696" s="37">
        <v>750</v>
      </c>
      <c r="D1696" s="37" t="s">
        <v>17</v>
      </c>
      <c r="E1696" s="74">
        <v>900</v>
      </c>
      <c r="F1696" s="37">
        <v>894</v>
      </c>
      <c r="G1696" s="37">
        <v>0</v>
      </c>
      <c r="H1696" s="74">
        <v>0</v>
      </c>
      <c r="I1696" s="49">
        <f t="shared" ref="I1696" si="3759">(IF(D1696="SELL",E1696-F1696,IF(D1696="BUY",F1696-E1696)))*C1696</f>
        <v>-4500</v>
      </c>
      <c r="J1696" s="41">
        <v>0</v>
      </c>
      <c r="K1696" s="8">
        <v>0</v>
      </c>
      <c r="L1696" s="49">
        <f t="shared" ref="L1696" si="3760">(J1696+I1696+K1696)/C1696</f>
        <v>-6</v>
      </c>
      <c r="M1696" s="49">
        <f t="shared" ref="M1696" si="3761">L1696*C1696</f>
        <v>-4500</v>
      </c>
    </row>
    <row r="1697" spans="1:13" s="42" customFormat="1" x14ac:dyDescent="0.25">
      <c r="A1697" s="5">
        <v>43346</v>
      </c>
      <c r="B1697" s="37" t="s">
        <v>475</v>
      </c>
      <c r="C1697" s="37">
        <v>7000</v>
      </c>
      <c r="D1697" s="37" t="s">
        <v>17</v>
      </c>
      <c r="E1697" s="74">
        <v>78.5</v>
      </c>
      <c r="F1697" s="37">
        <v>79</v>
      </c>
      <c r="G1697" s="37">
        <v>79.55</v>
      </c>
      <c r="H1697" s="74">
        <v>0</v>
      </c>
      <c r="I1697" s="49">
        <f t="shared" ref="I1697" si="3762">(IF(D1697="SELL",E1697-F1697,IF(D1697="BUY",F1697-E1697)))*C1697</f>
        <v>3500</v>
      </c>
      <c r="J1697" s="41">
        <f t="shared" ref="J1697" si="3763">(IF(D1697="SELL",IF(G1697="",0,F1697-G1697),IF(D1697="BUY",IF(G1697="",0,G1697-F1697))))*C1697</f>
        <v>3849.99999999998</v>
      </c>
      <c r="K1697" s="8">
        <v>0</v>
      </c>
      <c r="L1697" s="49">
        <f t="shared" ref="L1697" si="3764">(J1697+I1697+K1697)/C1697</f>
        <v>1.0499999999999972</v>
      </c>
      <c r="M1697" s="49">
        <f t="shared" ref="M1697" si="3765">L1697*C1697</f>
        <v>7349.99999999998</v>
      </c>
    </row>
    <row r="1698" spans="1:13" s="42" customFormat="1" x14ac:dyDescent="0.25">
      <c r="A1698" s="5">
        <v>43346</v>
      </c>
      <c r="B1698" s="37" t="s">
        <v>387</v>
      </c>
      <c r="C1698" s="37">
        <v>9000</v>
      </c>
      <c r="D1698" s="37" t="s">
        <v>17</v>
      </c>
      <c r="E1698" s="74">
        <v>88.5</v>
      </c>
      <c r="F1698" s="37">
        <v>88.85</v>
      </c>
      <c r="G1698" s="37">
        <v>0</v>
      </c>
      <c r="H1698" s="74">
        <v>0</v>
      </c>
      <c r="I1698" s="49">
        <f t="shared" ref="I1698" si="3766">(IF(D1698="SELL",E1698-F1698,IF(D1698="BUY",F1698-E1698)))*C1698</f>
        <v>3149.9999999999491</v>
      </c>
      <c r="J1698" s="41">
        <v>0</v>
      </c>
      <c r="K1698" s="8">
        <v>0</v>
      </c>
      <c r="L1698" s="49">
        <f t="shared" ref="L1698" si="3767">(J1698+I1698+K1698)/C1698</f>
        <v>0.34999999999999432</v>
      </c>
      <c r="M1698" s="49">
        <f t="shared" ref="M1698" si="3768">L1698*C1698</f>
        <v>3149.9999999999491</v>
      </c>
    </row>
    <row r="1699" spans="1:13" s="42" customFormat="1" x14ac:dyDescent="0.25">
      <c r="A1699" s="5">
        <v>43343</v>
      </c>
      <c r="B1699" s="37" t="s">
        <v>137</v>
      </c>
      <c r="C1699" s="37">
        <v>1300</v>
      </c>
      <c r="D1699" s="37" t="s">
        <v>17</v>
      </c>
      <c r="E1699" s="74">
        <v>460.5</v>
      </c>
      <c r="F1699" s="37">
        <v>462</v>
      </c>
      <c r="G1699" s="37">
        <v>465</v>
      </c>
      <c r="H1699" s="74">
        <v>468</v>
      </c>
      <c r="I1699" s="49">
        <f t="shared" ref="I1699" si="3769">(IF(D1699="SELL",E1699-F1699,IF(D1699="BUY",F1699-E1699)))*C1699</f>
        <v>1950</v>
      </c>
      <c r="J1699" s="41">
        <f t="shared" ref="J1699" si="3770">(IF(D1699="SELL",IF(G1699="",0,F1699-G1699),IF(D1699="BUY",IF(G1699="",0,G1699-F1699))))*C1699</f>
        <v>3900</v>
      </c>
      <c r="K1699" s="8">
        <v>3900</v>
      </c>
      <c r="L1699" s="49">
        <f t="shared" ref="L1699" si="3771">(J1699+I1699+K1699)/C1699</f>
        <v>7.5</v>
      </c>
      <c r="M1699" s="49">
        <f t="shared" ref="M1699" si="3772">L1699*C1699</f>
        <v>9750</v>
      </c>
    </row>
    <row r="1700" spans="1:13" s="42" customFormat="1" x14ac:dyDescent="0.25">
      <c r="A1700" s="5">
        <v>43343</v>
      </c>
      <c r="B1700" s="37" t="s">
        <v>78</v>
      </c>
      <c r="C1700" s="37">
        <v>1500</v>
      </c>
      <c r="D1700" s="37" t="s">
        <v>17</v>
      </c>
      <c r="E1700" s="74">
        <v>456</v>
      </c>
      <c r="F1700" s="37">
        <v>457.5</v>
      </c>
      <c r="G1700" s="37">
        <v>460</v>
      </c>
      <c r="H1700" s="74">
        <v>463</v>
      </c>
      <c r="I1700" s="49">
        <f t="shared" ref="I1700" si="3773">(IF(D1700="SELL",E1700-F1700,IF(D1700="BUY",F1700-E1700)))*C1700</f>
        <v>2250</v>
      </c>
      <c r="J1700" s="41">
        <f t="shared" ref="J1700" si="3774">(IF(D1700="SELL",IF(G1700="",0,F1700-G1700),IF(D1700="BUY",IF(G1700="",0,G1700-F1700))))*C1700</f>
        <v>3750</v>
      </c>
      <c r="K1700" s="8">
        <v>4500</v>
      </c>
      <c r="L1700" s="49">
        <f t="shared" ref="L1700" si="3775">(J1700+I1700+K1700)/C1700</f>
        <v>7</v>
      </c>
      <c r="M1700" s="49">
        <f t="shared" ref="M1700" si="3776">L1700*C1700</f>
        <v>10500</v>
      </c>
    </row>
    <row r="1701" spans="1:13" s="42" customFormat="1" x14ac:dyDescent="0.25">
      <c r="A1701" s="5">
        <v>43343</v>
      </c>
      <c r="B1701" s="37" t="s">
        <v>411</v>
      </c>
      <c r="C1701" s="37">
        <v>750</v>
      </c>
      <c r="D1701" s="37" t="s">
        <v>17</v>
      </c>
      <c r="E1701" s="74">
        <v>1373</v>
      </c>
      <c r="F1701" s="37">
        <v>1377</v>
      </c>
      <c r="G1701" s="37">
        <v>1384</v>
      </c>
      <c r="H1701" s="74">
        <v>1390</v>
      </c>
      <c r="I1701" s="49">
        <f>(IF(D1701="SELL",E1701-F1701,IF(D1701="BUY",F1701-E1701)))*C1701</f>
        <v>3000</v>
      </c>
      <c r="J1701" s="41">
        <f>(IF(D1701="SELL",IF(G1701="",0,F1701-G1701),IF(D1701="BUY",IF(G1701="",0,G1701-F1701))))*C1701</f>
        <v>5250</v>
      </c>
      <c r="K1701" s="8">
        <v>4500</v>
      </c>
      <c r="L1701" s="49">
        <f>(J1701+I1701+K1701)/C1701</f>
        <v>17</v>
      </c>
      <c r="M1701" s="49">
        <f>L1701*C1701</f>
        <v>12750</v>
      </c>
    </row>
    <row r="1702" spans="1:13" s="42" customFormat="1" x14ac:dyDescent="0.25">
      <c r="A1702" s="5">
        <v>43343</v>
      </c>
      <c r="B1702" s="37" t="s">
        <v>391</v>
      </c>
      <c r="C1702" s="37">
        <v>1200</v>
      </c>
      <c r="D1702" s="37" t="s">
        <v>17</v>
      </c>
      <c r="E1702" s="74">
        <v>1083</v>
      </c>
      <c r="F1702" s="37">
        <v>1086</v>
      </c>
      <c r="G1702" s="37">
        <v>1090</v>
      </c>
      <c r="H1702" s="74">
        <v>1095</v>
      </c>
      <c r="I1702" s="49">
        <f>(IF(D1702="SELL",E1702-F1702,IF(D1702="BUY",F1702-E1702)))*C1702</f>
        <v>3600</v>
      </c>
      <c r="J1702" s="41">
        <f>(IF(D1702="SELL",IF(G1702="",0,F1702-G1702),IF(D1702="BUY",IF(G1702="",0,G1702-F1702))))*C1702</f>
        <v>4800</v>
      </c>
      <c r="K1702" s="8">
        <v>6000</v>
      </c>
      <c r="L1702" s="49">
        <f>(J1702+I1702+K1702)/C1702</f>
        <v>12</v>
      </c>
      <c r="M1702" s="49">
        <f>L1702*C1702</f>
        <v>14400</v>
      </c>
    </row>
    <row r="1703" spans="1:13" s="42" customFormat="1" x14ac:dyDescent="0.25">
      <c r="A1703" s="5">
        <v>43343</v>
      </c>
      <c r="B1703" s="37" t="s">
        <v>474</v>
      </c>
      <c r="C1703" s="37">
        <v>7000</v>
      </c>
      <c r="D1703" s="37" t="s">
        <v>17</v>
      </c>
      <c r="E1703" s="74">
        <v>55.65</v>
      </c>
      <c r="F1703" s="37">
        <v>55.9</v>
      </c>
      <c r="G1703" s="37">
        <v>56.3</v>
      </c>
      <c r="H1703" s="74">
        <v>0</v>
      </c>
      <c r="I1703" s="49">
        <f>(IF(D1703="SELL",E1703-F1703,IF(D1703="BUY",F1703-E1703)))*C1703</f>
        <v>1750</v>
      </c>
      <c r="J1703" s="41">
        <f>(IF(D1703="SELL",IF(G1703="",0,F1703-G1703),IF(D1703="BUY",IF(G1703="",0,G1703-F1703))))*C1703</f>
        <v>2799.99999999999</v>
      </c>
      <c r="K1703" s="8">
        <v>0</v>
      </c>
      <c r="L1703" s="49">
        <f>(J1703+I1703+K1703)/C1703</f>
        <v>0.64999999999999858</v>
      </c>
      <c r="M1703" s="49">
        <f>L1703*C1703</f>
        <v>4549.99999999999</v>
      </c>
    </row>
    <row r="1704" spans="1:13" s="42" customFormat="1" x14ac:dyDescent="0.25">
      <c r="A1704" s="5">
        <v>43343</v>
      </c>
      <c r="B1704" s="37" t="s">
        <v>373</v>
      </c>
      <c r="C1704" s="37">
        <v>2800</v>
      </c>
      <c r="D1704" s="37" t="s">
        <v>17</v>
      </c>
      <c r="E1704" s="74">
        <v>161.80000000000001</v>
      </c>
      <c r="F1704" s="37">
        <v>160.5</v>
      </c>
      <c r="G1704" s="37">
        <v>0</v>
      </c>
      <c r="H1704" s="74">
        <v>0</v>
      </c>
      <c r="I1704" s="49">
        <f>(IF(D1704="SELL",E1704-F1704,IF(D1704="BUY",F1704-E1704)))*C1704</f>
        <v>-3640.0000000000318</v>
      </c>
      <c r="J1704" s="41">
        <v>0</v>
      </c>
      <c r="K1704" s="8">
        <v>0</v>
      </c>
      <c r="L1704" s="49">
        <f>(J1704+I1704+K1704)/C1704</f>
        <v>-1.3000000000000114</v>
      </c>
      <c r="M1704" s="49">
        <f>L1704*C1704</f>
        <v>-3640.0000000000318</v>
      </c>
    </row>
    <row r="1705" spans="1:13" s="42" customFormat="1" x14ac:dyDescent="0.25">
      <c r="A1705" s="5">
        <v>43342</v>
      </c>
      <c r="B1705" s="37" t="s">
        <v>234</v>
      </c>
      <c r="C1705" s="37">
        <v>3500</v>
      </c>
      <c r="D1705" s="37" t="s">
        <v>17</v>
      </c>
      <c r="E1705" s="74">
        <v>125</v>
      </c>
      <c r="F1705" s="37">
        <v>125.5</v>
      </c>
      <c r="G1705" s="37">
        <v>126.5</v>
      </c>
      <c r="H1705" s="74">
        <v>127.45</v>
      </c>
      <c r="I1705" s="49">
        <f t="shared" ref="I1705" si="3777">(IF(D1705="SELL",E1705-F1705,IF(D1705="BUY",F1705-E1705)))*C1705</f>
        <v>1750</v>
      </c>
      <c r="J1705" s="41">
        <f t="shared" ref="J1705" si="3778">(IF(D1705="SELL",IF(G1705="",0,F1705-G1705),IF(D1705="BUY",IF(G1705="",0,G1705-F1705))))*C1705</f>
        <v>3500</v>
      </c>
      <c r="K1705" s="8">
        <v>3325</v>
      </c>
      <c r="L1705" s="49">
        <f t="shared" ref="L1705" si="3779">(J1705+I1705+K1705)/C1705</f>
        <v>2.4500000000000002</v>
      </c>
      <c r="M1705" s="49">
        <f t="shared" ref="M1705" si="3780">L1705*C1705</f>
        <v>8575</v>
      </c>
    </row>
    <row r="1706" spans="1:13" s="42" customFormat="1" x14ac:dyDescent="0.25">
      <c r="A1706" s="5">
        <v>43342</v>
      </c>
      <c r="B1706" s="37" t="s">
        <v>473</v>
      </c>
      <c r="C1706" s="37">
        <v>1250</v>
      </c>
      <c r="D1706" s="37" t="s">
        <v>17</v>
      </c>
      <c r="E1706" s="74">
        <v>491.5</v>
      </c>
      <c r="F1706" s="37">
        <v>493</v>
      </c>
      <c r="G1706" s="37">
        <v>495</v>
      </c>
      <c r="H1706" s="74">
        <v>0</v>
      </c>
      <c r="I1706" s="49">
        <f t="shared" ref="I1706" si="3781">(IF(D1706="SELL",E1706-F1706,IF(D1706="BUY",F1706-E1706)))*C1706</f>
        <v>1875</v>
      </c>
      <c r="J1706" s="41">
        <f t="shared" ref="J1706" si="3782">(IF(D1706="SELL",IF(G1706="",0,F1706-G1706),IF(D1706="BUY",IF(G1706="",0,G1706-F1706))))*C1706</f>
        <v>2500</v>
      </c>
      <c r="K1706" s="8">
        <v>0</v>
      </c>
      <c r="L1706" s="49">
        <f t="shared" ref="L1706" si="3783">(J1706+I1706+K1706)/C1706</f>
        <v>3.5</v>
      </c>
      <c r="M1706" s="49">
        <f t="shared" ref="M1706" si="3784">L1706*C1706</f>
        <v>4375</v>
      </c>
    </row>
    <row r="1707" spans="1:13" s="42" customFormat="1" x14ac:dyDescent="0.25">
      <c r="A1707" s="5">
        <v>43341</v>
      </c>
      <c r="B1707" s="37" t="s">
        <v>472</v>
      </c>
      <c r="C1707" s="37">
        <v>6000</v>
      </c>
      <c r="D1707" s="37" t="s">
        <v>17</v>
      </c>
      <c r="E1707" s="74">
        <v>110.2</v>
      </c>
      <c r="F1707" s="37">
        <v>110.6</v>
      </c>
      <c r="G1707" s="37">
        <v>111.2</v>
      </c>
      <c r="H1707" s="74">
        <v>0</v>
      </c>
      <c r="I1707" s="49">
        <f t="shared" ref="I1707" si="3785">(IF(D1707="SELL",E1707-F1707,IF(D1707="BUY",F1707-E1707)))*C1707</f>
        <v>2399.9999999999491</v>
      </c>
      <c r="J1707" s="41">
        <f t="shared" ref="J1707" si="3786">(IF(D1707="SELL",IF(G1707="",0,F1707-G1707),IF(D1707="BUY",IF(G1707="",0,G1707-F1707))))*C1707</f>
        <v>3600.0000000000509</v>
      </c>
      <c r="K1707" s="8">
        <v>0</v>
      </c>
      <c r="L1707" s="49">
        <f t="shared" ref="L1707" si="3787">(J1707+I1707+K1707)/C1707</f>
        <v>1</v>
      </c>
      <c r="M1707" s="49">
        <f t="shared" ref="M1707" si="3788">L1707*C1707</f>
        <v>6000</v>
      </c>
    </row>
    <row r="1708" spans="1:13" s="42" customFormat="1" x14ac:dyDescent="0.25">
      <c r="A1708" s="5">
        <v>43341</v>
      </c>
      <c r="B1708" s="37" t="s">
        <v>247</v>
      </c>
      <c r="C1708" s="37">
        <v>2750</v>
      </c>
      <c r="D1708" s="37" t="s">
        <v>17</v>
      </c>
      <c r="E1708" s="74">
        <v>289.5</v>
      </c>
      <c r="F1708" s="37">
        <v>290.2</v>
      </c>
      <c r="G1708" s="37">
        <v>0</v>
      </c>
      <c r="H1708" s="74">
        <v>0</v>
      </c>
      <c r="I1708" s="49">
        <f t="shared" ref="I1708" si="3789">(IF(D1708="SELL",E1708-F1708,IF(D1708="BUY",F1708-E1708)))*C1708</f>
        <v>1924.9999999999686</v>
      </c>
      <c r="J1708" s="41">
        <v>0</v>
      </c>
      <c r="K1708" s="8">
        <v>0</v>
      </c>
      <c r="L1708" s="49">
        <f t="shared" ref="L1708" si="3790">(J1708+I1708+K1708)/C1708</f>
        <v>0.69999999999998863</v>
      </c>
      <c r="M1708" s="49">
        <f t="shared" ref="M1708" si="3791">L1708*C1708</f>
        <v>1924.9999999999686</v>
      </c>
    </row>
    <row r="1709" spans="1:13" s="42" customFormat="1" x14ac:dyDescent="0.25">
      <c r="A1709" s="5">
        <v>43340</v>
      </c>
      <c r="B1709" s="37" t="s">
        <v>387</v>
      </c>
      <c r="C1709" s="37">
        <v>9000</v>
      </c>
      <c r="D1709" s="37" t="s">
        <v>17</v>
      </c>
      <c r="E1709" s="74">
        <v>79</v>
      </c>
      <c r="F1709" s="37">
        <v>79.3</v>
      </c>
      <c r="G1709" s="37">
        <v>80</v>
      </c>
      <c r="H1709" s="74">
        <v>0</v>
      </c>
      <c r="I1709" s="49">
        <f t="shared" ref="I1709" si="3792">(IF(D1709="SELL",E1709-F1709,IF(D1709="BUY",F1709-E1709)))*C1709</f>
        <v>2699.9999999999745</v>
      </c>
      <c r="J1709" s="41">
        <f t="shared" ref="J1709:J1714" si="3793">(IF(D1709="SELL",IF(G1709="",0,F1709-G1709),IF(D1709="BUY",IF(G1709="",0,G1709-F1709))))*C1709</f>
        <v>6300.0000000000255</v>
      </c>
      <c r="K1709" s="8">
        <v>0</v>
      </c>
      <c r="L1709" s="49">
        <f t="shared" ref="L1709" si="3794">(J1709+I1709+K1709)/C1709</f>
        <v>1</v>
      </c>
      <c r="M1709" s="49">
        <f t="shared" ref="M1709" si="3795">L1709*C1709</f>
        <v>9000</v>
      </c>
    </row>
    <row r="1710" spans="1:13" s="42" customFormat="1" x14ac:dyDescent="0.25">
      <c r="A1710" s="5">
        <v>43340</v>
      </c>
      <c r="B1710" s="37" t="s">
        <v>175</v>
      </c>
      <c r="C1710" s="37">
        <v>1000</v>
      </c>
      <c r="D1710" s="37" t="s">
        <v>17</v>
      </c>
      <c r="E1710" s="74">
        <v>986.05</v>
      </c>
      <c r="F1710" s="37">
        <v>988</v>
      </c>
      <c r="G1710" s="37">
        <v>0</v>
      </c>
      <c r="H1710" s="74">
        <v>0</v>
      </c>
      <c r="I1710" s="49">
        <f t="shared" ref="I1710" si="3796">(IF(D1710="SELL",E1710-F1710,IF(D1710="BUY",F1710-E1710)))*C1710</f>
        <v>1950.0000000000455</v>
      </c>
      <c r="J1710" s="41">
        <v>0</v>
      </c>
      <c r="K1710" s="8">
        <v>0</v>
      </c>
      <c r="L1710" s="49">
        <f t="shared" ref="L1710" si="3797">(J1710+I1710+K1710)/C1710</f>
        <v>1.9500000000000455</v>
      </c>
      <c r="M1710" s="49">
        <f t="shared" ref="M1710" si="3798">L1710*C1710</f>
        <v>1950.0000000000455</v>
      </c>
    </row>
    <row r="1711" spans="1:13" s="42" customFormat="1" x14ac:dyDescent="0.25">
      <c r="A1711" s="5">
        <v>43339</v>
      </c>
      <c r="B1711" s="37" t="s">
        <v>123</v>
      </c>
      <c r="C1711" s="37">
        <v>2750</v>
      </c>
      <c r="D1711" s="37" t="s">
        <v>17</v>
      </c>
      <c r="E1711" s="74">
        <v>282.5</v>
      </c>
      <c r="F1711" s="37">
        <v>284</v>
      </c>
      <c r="G1711" s="37">
        <v>286</v>
      </c>
      <c r="H1711" s="74">
        <v>288</v>
      </c>
      <c r="I1711" s="49">
        <f t="shared" ref="I1711" si="3799">(IF(D1711="SELL",E1711-F1711,IF(D1711="BUY",F1711-E1711)))*C1711</f>
        <v>4125</v>
      </c>
      <c r="J1711" s="41">
        <f t="shared" si="3793"/>
        <v>5500</v>
      </c>
      <c r="K1711" s="8">
        <v>5500</v>
      </c>
      <c r="L1711" s="49">
        <f t="shared" ref="L1711" si="3800">(J1711+I1711+K1711)/C1711</f>
        <v>5.5</v>
      </c>
      <c r="M1711" s="49">
        <f t="shared" ref="M1711" si="3801">L1711*C1711</f>
        <v>15125</v>
      </c>
    </row>
    <row r="1712" spans="1:13" s="42" customFormat="1" x14ac:dyDescent="0.25">
      <c r="A1712" s="5">
        <v>43339</v>
      </c>
      <c r="B1712" s="37" t="s">
        <v>471</v>
      </c>
      <c r="C1712" s="37">
        <v>1300</v>
      </c>
      <c r="D1712" s="37" t="s">
        <v>17</v>
      </c>
      <c r="E1712" s="74">
        <v>381</v>
      </c>
      <c r="F1712" s="37">
        <v>382</v>
      </c>
      <c r="G1712" s="37">
        <v>384</v>
      </c>
      <c r="H1712" s="74">
        <v>0</v>
      </c>
      <c r="I1712" s="49">
        <f t="shared" ref="I1712" si="3802">(IF(D1712="SELL",E1712-F1712,IF(D1712="BUY",F1712-E1712)))*C1712</f>
        <v>1300</v>
      </c>
      <c r="J1712" s="41">
        <f t="shared" si="3793"/>
        <v>2600</v>
      </c>
      <c r="K1712" s="8">
        <v>0</v>
      </c>
      <c r="L1712" s="49">
        <f t="shared" ref="L1712" si="3803">(J1712+I1712+K1712)/C1712</f>
        <v>3</v>
      </c>
      <c r="M1712" s="49">
        <f t="shared" ref="M1712" si="3804">L1712*C1712</f>
        <v>3900</v>
      </c>
    </row>
    <row r="1713" spans="1:13" s="42" customFormat="1" x14ac:dyDescent="0.25">
      <c r="A1713" s="5">
        <v>43336</v>
      </c>
      <c r="B1713" s="37" t="s">
        <v>268</v>
      </c>
      <c r="C1713" s="37">
        <v>1250</v>
      </c>
      <c r="D1713" s="37" t="s">
        <v>17</v>
      </c>
      <c r="E1713" s="74">
        <v>640</v>
      </c>
      <c r="F1713" s="37">
        <v>641.5</v>
      </c>
      <c r="G1713" s="37">
        <v>643.5</v>
      </c>
      <c r="H1713" s="74">
        <v>0</v>
      </c>
      <c r="I1713" s="49">
        <f t="shared" ref="I1713" si="3805">(IF(D1713="SELL",E1713-F1713,IF(D1713="BUY",F1713-E1713)))*C1713</f>
        <v>1875</v>
      </c>
      <c r="J1713" s="41">
        <f t="shared" si="3793"/>
        <v>2500</v>
      </c>
      <c r="K1713" s="8">
        <v>0</v>
      </c>
      <c r="L1713" s="49">
        <f t="shared" ref="L1713" si="3806">(J1713+I1713+K1713)/C1713</f>
        <v>3.5</v>
      </c>
      <c r="M1713" s="49">
        <f t="shared" ref="M1713" si="3807">L1713*C1713</f>
        <v>4375</v>
      </c>
    </row>
    <row r="1714" spans="1:13" s="42" customFormat="1" x14ac:dyDescent="0.25">
      <c r="A1714" s="5">
        <v>43336</v>
      </c>
      <c r="B1714" s="37" t="s">
        <v>106</v>
      </c>
      <c r="C1714" s="37">
        <v>1200</v>
      </c>
      <c r="D1714" s="37" t="s">
        <v>17</v>
      </c>
      <c r="E1714" s="74">
        <v>658.5</v>
      </c>
      <c r="F1714" s="37">
        <v>660</v>
      </c>
      <c r="G1714" s="37">
        <v>663</v>
      </c>
      <c r="H1714" s="74">
        <v>0</v>
      </c>
      <c r="I1714" s="49">
        <f t="shared" ref="I1714" si="3808">(IF(D1714="SELL",E1714-F1714,IF(D1714="BUY",F1714-E1714)))*C1714</f>
        <v>1800</v>
      </c>
      <c r="J1714" s="41">
        <f t="shared" si="3793"/>
        <v>3600</v>
      </c>
      <c r="K1714" s="8">
        <v>0</v>
      </c>
      <c r="L1714" s="49">
        <f t="shared" ref="L1714" si="3809">(J1714+I1714+K1714)/C1714</f>
        <v>4.5</v>
      </c>
      <c r="M1714" s="49">
        <f t="shared" ref="M1714" si="3810">L1714*C1714</f>
        <v>5400</v>
      </c>
    </row>
    <row r="1715" spans="1:13" s="42" customFormat="1" x14ac:dyDescent="0.25">
      <c r="A1715" s="5">
        <v>43336</v>
      </c>
      <c r="B1715" s="37" t="s">
        <v>19</v>
      </c>
      <c r="C1715" s="37">
        <v>2500</v>
      </c>
      <c r="D1715" s="37" t="s">
        <v>20</v>
      </c>
      <c r="E1715" s="74">
        <v>213</v>
      </c>
      <c r="F1715" s="37">
        <v>212</v>
      </c>
      <c r="G1715" s="37">
        <v>0</v>
      </c>
      <c r="H1715" s="74">
        <v>0</v>
      </c>
      <c r="I1715" s="49">
        <f t="shared" ref="I1715" si="3811">(IF(D1715="SELL",E1715-F1715,IF(D1715="BUY",F1715-E1715)))*C1715</f>
        <v>2500</v>
      </c>
      <c r="J1715" s="41">
        <v>0</v>
      </c>
      <c r="K1715" s="8">
        <v>0</v>
      </c>
      <c r="L1715" s="49">
        <f t="shared" ref="L1715" si="3812">(J1715+I1715+K1715)/C1715</f>
        <v>1</v>
      </c>
      <c r="M1715" s="49">
        <f t="shared" ref="M1715" si="3813">L1715*C1715</f>
        <v>2500</v>
      </c>
    </row>
    <row r="1716" spans="1:13" s="42" customFormat="1" x14ac:dyDescent="0.25">
      <c r="A1716" s="5">
        <v>43335</v>
      </c>
      <c r="B1716" s="37" t="s">
        <v>225</v>
      </c>
      <c r="C1716" s="37">
        <v>1200</v>
      </c>
      <c r="D1716" s="37" t="s">
        <v>20</v>
      </c>
      <c r="E1716" s="74">
        <v>285</v>
      </c>
      <c r="F1716" s="37">
        <v>283.5</v>
      </c>
      <c r="G1716" s="37">
        <v>0</v>
      </c>
      <c r="H1716" s="74">
        <v>0</v>
      </c>
      <c r="I1716" s="49">
        <f t="shared" ref="I1716" si="3814">(IF(D1716="SELL",E1716-F1716,IF(D1716="BUY",F1716-E1716)))*C1716</f>
        <v>1800</v>
      </c>
      <c r="J1716" s="41">
        <v>0</v>
      </c>
      <c r="K1716" s="8">
        <v>0</v>
      </c>
      <c r="L1716" s="49">
        <f t="shared" ref="L1716" si="3815">(J1716+I1716+K1716)/C1716</f>
        <v>1.5</v>
      </c>
      <c r="M1716" s="49">
        <f t="shared" ref="M1716" si="3816">L1716*C1716</f>
        <v>1800</v>
      </c>
    </row>
    <row r="1717" spans="1:13" s="42" customFormat="1" x14ac:dyDescent="0.25">
      <c r="A1717" s="5">
        <v>43335</v>
      </c>
      <c r="B1717" s="37" t="s">
        <v>414</v>
      </c>
      <c r="C1717" s="37">
        <v>1600</v>
      </c>
      <c r="D1717" s="37" t="s">
        <v>17</v>
      </c>
      <c r="E1717" s="74">
        <v>395</v>
      </c>
      <c r="F1717" s="37">
        <v>397</v>
      </c>
      <c r="G1717" s="37">
        <v>0</v>
      </c>
      <c r="H1717" s="74">
        <v>0</v>
      </c>
      <c r="I1717" s="49">
        <f t="shared" ref="I1717" si="3817">(IF(D1717="SELL",E1717-F1717,IF(D1717="BUY",F1717-E1717)))*C1717</f>
        <v>3200</v>
      </c>
      <c r="J1717" s="41">
        <v>0</v>
      </c>
      <c r="K1717" s="8">
        <v>0</v>
      </c>
      <c r="L1717" s="49">
        <f t="shared" ref="L1717" si="3818">(J1717+I1717+K1717)/C1717</f>
        <v>2</v>
      </c>
      <c r="M1717" s="49">
        <f t="shared" ref="M1717" si="3819">L1717*C1717</f>
        <v>3200</v>
      </c>
    </row>
    <row r="1718" spans="1:13" s="42" customFormat="1" x14ac:dyDescent="0.25">
      <c r="A1718" s="5">
        <v>43335</v>
      </c>
      <c r="B1718" s="37" t="s">
        <v>451</v>
      </c>
      <c r="C1718" s="37">
        <v>700</v>
      </c>
      <c r="D1718" s="37" t="s">
        <v>17</v>
      </c>
      <c r="E1718" s="74">
        <v>1177</v>
      </c>
      <c r="F1718" s="37">
        <v>1180</v>
      </c>
      <c r="G1718" s="37">
        <v>0</v>
      </c>
      <c r="H1718" s="74">
        <v>0</v>
      </c>
      <c r="I1718" s="49">
        <f t="shared" ref="I1718" si="3820">(IF(D1718="SELL",E1718-F1718,IF(D1718="BUY",F1718-E1718)))*C1718</f>
        <v>2100</v>
      </c>
      <c r="J1718" s="41">
        <v>0</v>
      </c>
      <c r="K1718" s="8">
        <v>0</v>
      </c>
      <c r="L1718" s="49">
        <f t="shared" ref="L1718" si="3821">(J1718+I1718+K1718)/C1718</f>
        <v>3</v>
      </c>
      <c r="M1718" s="49">
        <f t="shared" ref="M1718" si="3822">L1718*C1718</f>
        <v>2100</v>
      </c>
    </row>
    <row r="1719" spans="1:13" s="42" customFormat="1" x14ac:dyDescent="0.25">
      <c r="A1719" s="5">
        <v>43333</v>
      </c>
      <c r="B1719" s="37" t="s">
        <v>220</v>
      </c>
      <c r="C1719" s="37">
        <v>1000</v>
      </c>
      <c r="D1719" s="37" t="s">
        <v>17</v>
      </c>
      <c r="E1719" s="74">
        <v>633</v>
      </c>
      <c r="F1719" s="37">
        <v>634</v>
      </c>
      <c r="G1719" s="37">
        <v>0</v>
      </c>
      <c r="H1719" s="74">
        <v>0</v>
      </c>
      <c r="I1719" s="49">
        <f t="shared" ref="I1719" si="3823">(IF(D1719="SELL",E1719-F1719,IF(D1719="BUY",F1719-E1719)))*C1719</f>
        <v>1000</v>
      </c>
      <c r="J1719" s="41">
        <v>0</v>
      </c>
      <c r="K1719" s="8">
        <v>0</v>
      </c>
      <c r="L1719" s="49">
        <f t="shared" ref="L1719" si="3824">(J1719+I1719+K1719)/C1719</f>
        <v>1</v>
      </c>
      <c r="M1719" s="49">
        <f t="shared" ref="M1719" si="3825">L1719*C1719</f>
        <v>1000</v>
      </c>
    </row>
    <row r="1720" spans="1:13" s="42" customFormat="1" x14ac:dyDescent="0.25">
      <c r="A1720" s="5">
        <v>43333</v>
      </c>
      <c r="B1720" s="37" t="s">
        <v>237</v>
      </c>
      <c r="C1720" s="37">
        <v>1000</v>
      </c>
      <c r="D1720" s="37" t="s">
        <v>17</v>
      </c>
      <c r="E1720" s="74">
        <v>292</v>
      </c>
      <c r="F1720" s="37">
        <v>293</v>
      </c>
      <c r="G1720" s="37">
        <v>0</v>
      </c>
      <c r="H1720" s="74">
        <v>0</v>
      </c>
      <c r="I1720" s="49">
        <f t="shared" ref="I1720" si="3826">(IF(D1720="SELL",E1720-F1720,IF(D1720="BUY",F1720-E1720)))*C1720</f>
        <v>1000</v>
      </c>
      <c r="J1720" s="41">
        <v>0</v>
      </c>
      <c r="K1720" s="8">
        <v>0</v>
      </c>
      <c r="L1720" s="49">
        <f t="shared" ref="L1720" si="3827">(J1720+I1720+K1720)/C1720</f>
        <v>1</v>
      </c>
      <c r="M1720" s="49">
        <f t="shared" ref="M1720" si="3828">L1720*C1720</f>
        <v>1000</v>
      </c>
    </row>
    <row r="1721" spans="1:13" s="42" customFormat="1" x14ac:dyDescent="0.25">
      <c r="A1721" s="5">
        <v>43332</v>
      </c>
      <c r="B1721" s="37" t="s">
        <v>470</v>
      </c>
      <c r="C1721" s="37">
        <v>1000</v>
      </c>
      <c r="D1721" s="37" t="s">
        <v>17</v>
      </c>
      <c r="E1721" s="74">
        <v>403</v>
      </c>
      <c r="F1721" s="37">
        <v>0</v>
      </c>
      <c r="G1721" s="37">
        <v>0</v>
      </c>
      <c r="H1721" s="74">
        <v>0</v>
      </c>
      <c r="I1721" s="49">
        <v>0</v>
      </c>
      <c r="J1721" s="41">
        <v>0</v>
      </c>
      <c r="K1721" s="8">
        <v>0</v>
      </c>
      <c r="L1721" s="49">
        <f t="shared" ref="L1721" si="3829">(J1721+I1721+K1721)/C1721</f>
        <v>0</v>
      </c>
      <c r="M1721" s="49">
        <f t="shared" ref="M1721" si="3830">L1721*C1721</f>
        <v>0</v>
      </c>
    </row>
    <row r="1722" spans="1:13" s="42" customFormat="1" x14ac:dyDescent="0.25">
      <c r="A1722" s="5">
        <v>43329</v>
      </c>
      <c r="B1722" s="37" t="s">
        <v>466</v>
      </c>
      <c r="C1722" s="37">
        <v>1000</v>
      </c>
      <c r="D1722" s="37" t="s">
        <v>17</v>
      </c>
      <c r="E1722" s="74">
        <v>653</v>
      </c>
      <c r="F1722" s="37">
        <v>655</v>
      </c>
      <c r="G1722" s="37">
        <v>0</v>
      </c>
      <c r="H1722" s="74">
        <v>0</v>
      </c>
      <c r="I1722" s="49">
        <f t="shared" ref="I1722" si="3831">(IF(D1722="SELL",E1722-F1722,IF(D1722="BUY",F1722-E1722)))*C1722</f>
        <v>2000</v>
      </c>
      <c r="J1722" s="41">
        <v>0</v>
      </c>
      <c r="K1722" s="8">
        <v>0</v>
      </c>
      <c r="L1722" s="49">
        <f t="shared" ref="L1722" si="3832">(J1722+I1722+K1722)/C1722</f>
        <v>2</v>
      </c>
      <c r="M1722" s="49">
        <f t="shared" ref="M1722" si="3833">L1722*C1722</f>
        <v>2000</v>
      </c>
    </row>
    <row r="1723" spans="1:13" s="42" customFormat="1" x14ac:dyDescent="0.25">
      <c r="A1723" s="5">
        <v>43329</v>
      </c>
      <c r="B1723" s="37" t="s">
        <v>469</v>
      </c>
      <c r="C1723" s="37">
        <v>1000</v>
      </c>
      <c r="D1723" s="37" t="s">
        <v>17</v>
      </c>
      <c r="E1723" s="74">
        <v>650</v>
      </c>
      <c r="F1723" s="37">
        <v>652</v>
      </c>
      <c r="G1723" s="37">
        <v>656</v>
      </c>
      <c r="H1723" s="74">
        <v>662</v>
      </c>
      <c r="I1723" s="49">
        <f t="shared" ref="I1723" si="3834">(IF(D1723="SELL",E1723-F1723,IF(D1723="BUY",F1723-E1723)))*C1723</f>
        <v>2000</v>
      </c>
      <c r="J1723" s="41">
        <f t="shared" ref="J1723" si="3835">(IF(D1723="SELL",IF(G1723="",0,F1723-G1723),IF(D1723="BUY",IF(G1723="",0,G1723-F1723))))*C1723</f>
        <v>4000</v>
      </c>
      <c r="K1723" s="8">
        <v>6000</v>
      </c>
      <c r="L1723" s="49">
        <f t="shared" ref="L1723" si="3836">(J1723+I1723+K1723)/C1723</f>
        <v>12</v>
      </c>
      <c r="M1723" s="49">
        <f t="shared" ref="M1723" si="3837">L1723*C1723</f>
        <v>12000</v>
      </c>
    </row>
    <row r="1724" spans="1:13" s="42" customFormat="1" x14ac:dyDescent="0.25">
      <c r="A1724" s="5">
        <v>43329</v>
      </c>
      <c r="B1724" s="37" t="s">
        <v>466</v>
      </c>
      <c r="C1724" s="37">
        <v>1000</v>
      </c>
      <c r="D1724" s="37" t="s">
        <v>17</v>
      </c>
      <c r="E1724" s="74">
        <v>653</v>
      </c>
      <c r="F1724" s="37">
        <v>655</v>
      </c>
      <c r="G1724" s="37">
        <v>0</v>
      </c>
      <c r="H1724" s="74">
        <v>0</v>
      </c>
      <c r="I1724" s="49">
        <f t="shared" ref="I1724" si="3838">(IF(D1724="SELL",E1724-F1724,IF(D1724="BUY",F1724-E1724)))*C1724</f>
        <v>2000</v>
      </c>
      <c r="J1724" s="41">
        <v>0</v>
      </c>
      <c r="K1724" s="8">
        <v>0</v>
      </c>
      <c r="L1724" s="49">
        <f t="shared" ref="L1724" si="3839">(J1724+I1724+K1724)/C1724</f>
        <v>2</v>
      </c>
      <c r="M1724" s="49">
        <f t="shared" ref="M1724" si="3840">L1724*C1724</f>
        <v>2000</v>
      </c>
    </row>
    <row r="1725" spans="1:13" s="42" customFormat="1" x14ac:dyDescent="0.25">
      <c r="A1725" s="5">
        <v>43329</v>
      </c>
      <c r="B1725" s="37" t="s">
        <v>364</v>
      </c>
      <c r="C1725" s="37">
        <v>500</v>
      </c>
      <c r="D1725" s="37" t="s">
        <v>17</v>
      </c>
      <c r="E1725" s="74">
        <v>2000</v>
      </c>
      <c r="F1725" s="37">
        <v>2005</v>
      </c>
      <c r="G1725" s="37">
        <v>0</v>
      </c>
      <c r="H1725" s="74">
        <v>0</v>
      </c>
      <c r="I1725" s="49">
        <f t="shared" ref="I1725" si="3841">(IF(D1725="SELL",E1725-F1725,IF(D1725="BUY",F1725-E1725)))*C1725</f>
        <v>2500</v>
      </c>
      <c r="J1725" s="41">
        <v>0</v>
      </c>
      <c r="K1725" s="8">
        <v>0</v>
      </c>
      <c r="L1725" s="49">
        <f t="shared" ref="L1725" si="3842">(J1725+I1725+K1725)/C1725</f>
        <v>5</v>
      </c>
      <c r="M1725" s="49">
        <f t="shared" ref="M1725" si="3843">L1725*C1725</f>
        <v>2500</v>
      </c>
    </row>
    <row r="1726" spans="1:13" s="42" customFormat="1" x14ac:dyDescent="0.25">
      <c r="A1726" s="5">
        <v>43328</v>
      </c>
      <c r="B1726" s="37" t="s">
        <v>214</v>
      </c>
      <c r="C1726" s="37">
        <v>500</v>
      </c>
      <c r="D1726" s="37" t="s">
        <v>17</v>
      </c>
      <c r="E1726" s="74">
        <v>1527</v>
      </c>
      <c r="F1726" s="37">
        <v>1532</v>
      </c>
      <c r="G1726" s="37">
        <v>1542</v>
      </c>
      <c r="H1726" s="74">
        <v>0</v>
      </c>
      <c r="I1726" s="49">
        <f t="shared" ref="I1726" si="3844">(IF(D1726="SELL",E1726-F1726,IF(D1726="BUY",F1726-E1726)))*C1726</f>
        <v>2500</v>
      </c>
      <c r="J1726" s="41">
        <f t="shared" ref="J1726:J1728" si="3845">(IF(D1726="SELL",IF(G1726="",0,F1726-G1726),IF(D1726="BUY",IF(G1726="",0,G1726-F1726))))*C1726</f>
        <v>5000</v>
      </c>
      <c r="K1726" s="8">
        <v>0</v>
      </c>
      <c r="L1726" s="49">
        <f t="shared" ref="L1726" si="3846">(J1726+I1726+K1726)/C1726</f>
        <v>15</v>
      </c>
      <c r="M1726" s="49">
        <f t="shared" ref="M1726" si="3847">L1726*C1726</f>
        <v>7500</v>
      </c>
    </row>
    <row r="1727" spans="1:13" s="42" customFormat="1" x14ac:dyDescent="0.25">
      <c r="A1727" s="5">
        <v>43328</v>
      </c>
      <c r="B1727" s="37" t="s">
        <v>336</v>
      </c>
      <c r="C1727" s="37">
        <v>1200</v>
      </c>
      <c r="D1727" s="37" t="s">
        <v>17</v>
      </c>
      <c r="E1727" s="74">
        <v>634</v>
      </c>
      <c r="F1727" s="37">
        <v>636</v>
      </c>
      <c r="G1727" s="37">
        <v>0</v>
      </c>
      <c r="H1727" s="74">
        <v>0</v>
      </c>
      <c r="I1727" s="49">
        <f t="shared" ref="I1727" si="3848">(IF(D1727="SELL",E1727-F1727,IF(D1727="BUY",F1727-E1727)))*C1727</f>
        <v>2400</v>
      </c>
      <c r="J1727" s="41">
        <v>0</v>
      </c>
      <c r="K1727" s="8">
        <v>0</v>
      </c>
      <c r="L1727" s="49">
        <f t="shared" ref="L1727" si="3849">(J1727+I1727+K1727)/C1727</f>
        <v>2</v>
      </c>
      <c r="M1727" s="49">
        <f t="shared" ref="M1727" si="3850">L1727*C1727</f>
        <v>2400</v>
      </c>
    </row>
    <row r="1728" spans="1:13" s="42" customFormat="1" x14ac:dyDescent="0.25">
      <c r="A1728" s="5">
        <v>43328</v>
      </c>
      <c r="B1728" s="37" t="s">
        <v>423</v>
      </c>
      <c r="C1728" s="37">
        <v>1100</v>
      </c>
      <c r="D1728" s="37" t="s">
        <v>17</v>
      </c>
      <c r="E1728" s="74">
        <v>608</v>
      </c>
      <c r="F1728" s="37">
        <v>610</v>
      </c>
      <c r="G1728" s="37">
        <v>614</v>
      </c>
      <c r="H1728" s="74">
        <v>0</v>
      </c>
      <c r="I1728" s="49">
        <f t="shared" ref="I1728" si="3851">(IF(D1728="SELL",E1728-F1728,IF(D1728="BUY",F1728-E1728)))*C1728</f>
        <v>2200</v>
      </c>
      <c r="J1728" s="41">
        <f t="shared" si="3845"/>
        <v>4400</v>
      </c>
      <c r="K1728" s="8">
        <v>0</v>
      </c>
      <c r="L1728" s="49">
        <f t="shared" ref="L1728" si="3852">(J1728+I1728+K1728)/C1728</f>
        <v>6</v>
      </c>
      <c r="M1728" s="49">
        <f t="shared" ref="M1728" si="3853">L1728*C1728</f>
        <v>6600</v>
      </c>
    </row>
    <row r="1729" spans="1:13" s="42" customFormat="1" x14ac:dyDescent="0.25">
      <c r="A1729" s="5">
        <v>43328</v>
      </c>
      <c r="B1729" s="37" t="s">
        <v>270</v>
      </c>
      <c r="C1729" s="37">
        <v>2667</v>
      </c>
      <c r="D1729" s="37" t="s">
        <v>17</v>
      </c>
      <c r="E1729" s="74">
        <v>387.5</v>
      </c>
      <c r="F1729" s="37">
        <v>389</v>
      </c>
      <c r="G1729" s="37">
        <v>392</v>
      </c>
      <c r="H1729" s="74">
        <v>396</v>
      </c>
      <c r="I1729" s="49">
        <f t="shared" ref="I1729" si="3854">(IF(D1729="SELL",E1729-F1729,IF(D1729="BUY",F1729-E1729)))*C1729</f>
        <v>4000.5</v>
      </c>
      <c r="J1729" s="41">
        <f t="shared" ref="J1729" si="3855">(IF(D1729="SELL",IF(G1729="",0,F1729-G1729),IF(D1729="BUY",IF(G1729="",0,G1729-F1729))))*C1729</f>
        <v>8001</v>
      </c>
      <c r="K1729" s="8">
        <v>10668</v>
      </c>
      <c r="L1729" s="49">
        <f t="shared" ref="L1729" si="3856">(J1729+I1729+K1729)/C1729</f>
        <v>8.5</v>
      </c>
      <c r="M1729" s="49">
        <f t="shared" ref="M1729" si="3857">L1729*C1729</f>
        <v>22669.5</v>
      </c>
    </row>
    <row r="1730" spans="1:13" s="42" customFormat="1" x14ac:dyDescent="0.25">
      <c r="A1730" s="5">
        <v>43326</v>
      </c>
      <c r="B1730" s="37" t="s">
        <v>391</v>
      </c>
      <c r="C1730" s="37">
        <v>1200</v>
      </c>
      <c r="D1730" s="37" t="s">
        <v>17</v>
      </c>
      <c r="E1730" s="74">
        <v>997</v>
      </c>
      <c r="F1730" s="37">
        <v>999</v>
      </c>
      <c r="G1730" s="37">
        <v>1004</v>
      </c>
      <c r="H1730" s="74">
        <v>0</v>
      </c>
      <c r="I1730" s="49">
        <f t="shared" ref="I1730" si="3858">(IF(D1730="SELL",E1730-F1730,IF(D1730="BUY",F1730-E1730)))*C1730</f>
        <v>2400</v>
      </c>
      <c r="J1730" s="41">
        <f t="shared" ref="J1730" si="3859">(IF(D1730="SELL",IF(G1730="",0,F1730-G1730),IF(D1730="BUY",IF(G1730="",0,G1730-F1730))))*C1730</f>
        <v>6000</v>
      </c>
      <c r="K1730" s="8">
        <v>0</v>
      </c>
      <c r="L1730" s="49">
        <f t="shared" ref="L1730" si="3860">(J1730+I1730+K1730)/C1730</f>
        <v>7</v>
      </c>
      <c r="M1730" s="49">
        <f t="shared" ref="M1730" si="3861">L1730*C1730</f>
        <v>8400</v>
      </c>
    </row>
    <row r="1731" spans="1:13" s="42" customFormat="1" x14ac:dyDescent="0.25">
      <c r="A1731" s="5">
        <v>43326</v>
      </c>
      <c r="B1731" s="37" t="s">
        <v>187</v>
      </c>
      <c r="C1731" s="37">
        <v>1200</v>
      </c>
      <c r="D1731" s="37" t="s">
        <v>17</v>
      </c>
      <c r="E1731" s="74">
        <v>618</v>
      </c>
      <c r="F1731" s="37">
        <v>620</v>
      </c>
      <c r="G1731" s="37">
        <v>0</v>
      </c>
      <c r="H1731" s="74">
        <v>0</v>
      </c>
      <c r="I1731" s="49">
        <f t="shared" ref="I1731" si="3862">(IF(D1731="SELL",E1731-F1731,IF(D1731="BUY",F1731-E1731)))*C1731</f>
        <v>2400</v>
      </c>
      <c r="J1731" s="41">
        <v>0</v>
      </c>
      <c r="K1731" s="8">
        <v>0</v>
      </c>
      <c r="L1731" s="49">
        <f t="shared" ref="L1731" si="3863">(J1731+I1731+K1731)/C1731</f>
        <v>2</v>
      </c>
      <c r="M1731" s="49">
        <f t="shared" ref="M1731" si="3864">L1731*C1731</f>
        <v>2400</v>
      </c>
    </row>
    <row r="1732" spans="1:13" s="42" customFormat="1" x14ac:dyDescent="0.25">
      <c r="A1732" s="5">
        <v>43325</v>
      </c>
      <c r="B1732" s="37" t="s">
        <v>391</v>
      </c>
      <c r="C1732" s="37">
        <v>1200</v>
      </c>
      <c r="D1732" s="37" t="s">
        <v>17</v>
      </c>
      <c r="E1732" s="74">
        <v>979</v>
      </c>
      <c r="F1732" s="37">
        <v>981</v>
      </c>
      <c r="G1732" s="37">
        <v>985</v>
      </c>
      <c r="H1732" s="74">
        <v>0</v>
      </c>
      <c r="I1732" s="49">
        <f t="shared" ref="I1732:I1733" si="3865">(IF(D1732="SELL",E1732-F1732,IF(D1732="BUY",F1732-E1732)))*C1732</f>
        <v>2400</v>
      </c>
      <c r="J1732" s="41">
        <f t="shared" ref="J1732:J1733" si="3866">(IF(D1732="SELL",IF(G1732="",0,F1732-G1732),IF(D1732="BUY",IF(G1732="",0,G1732-F1732))))*C1732</f>
        <v>4800</v>
      </c>
      <c r="K1732" s="8">
        <v>0</v>
      </c>
      <c r="L1732" s="49">
        <f t="shared" ref="L1732:L1733" si="3867">(J1732+I1732+K1732)/C1732</f>
        <v>6</v>
      </c>
      <c r="M1732" s="49">
        <f t="shared" ref="M1732:M1733" si="3868">L1732*C1732</f>
        <v>7200</v>
      </c>
    </row>
    <row r="1733" spans="1:13" s="42" customFormat="1" x14ac:dyDescent="0.25">
      <c r="A1733" s="5">
        <v>43325</v>
      </c>
      <c r="B1733" s="37" t="s">
        <v>467</v>
      </c>
      <c r="C1733" s="37">
        <v>9000</v>
      </c>
      <c r="D1733" s="37" t="s">
        <v>17</v>
      </c>
      <c r="E1733" s="74">
        <v>86.8</v>
      </c>
      <c r="F1733" s="37">
        <v>87.1</v>
      </c>
      <c r="G1733" s="37">
        <v>87.5</v>
      </c>
      <c r="H1733" s="74">
        <v>0</v>
      </c>
      <c r="I1733" s="49">
        <f t="shared" si="3865"/>
        <v>2699.9999999999745</v>
      </c>
      <c r="J1733" s="41">
        <f t="shared" si="3866"/>
        <v>3600.0000000000509</v>
      </c>
      <c r="K1733" s="8">
        <v>0</v>
      </c>
      <c r="L1733" s="49">
        <f t="shared" si="3867"/>
        <v>0.70000000000000284</v>
      </c>
      <c r="M1733" s="49">
        <f t="shared" si="3868"/>
        <v>6300.0000000000255</v>
      </c>
    </row>
    <row r="1734" spans="1:13" s="42" customFormat="1" x14ac:dyDescent="0.25">
      <c r="A1734" s="5">
        <v>43325</v>
      </c>
      <c r="B1734" s="37" t="s">
        <v>468</v>
      </c>
      <c r="C1734" s="37">
        <v>2200</v>
      </c>
      <c r="D1734" s="37" t="s">
        <v>17</v>
      </c>
      <c r="E1734" s="74">
        <v>283</v>
      </c>
      <c r="F1734" s="37">
        <v>280</v>
      </c>
      <c r="G1734" s="37">
        <v>0</v>
      </c>
      <c r="H1734" s="74">
        <v>0</v>
      </c>
      <c r="I1734" s="49">
        <f t="shared" ref="I1734" si="3869">(IF(D1734="SELL",E1734-F1734,IF(D1734="BUY",F1734-E1734)))*C1734</f>
        <v>-6600</v>
      </c>
      <c r="J1734" s="41">
        <v>0</v>
      </c>
      <c r="K1734" s="8">
        <v>0</v>
      </c>
      <c r="L1734" s="49">
        <f t="shared" ref="L1734" si="3870">(J1734+I1734+K1734)/C1734</f>
        <v>-3</v>
      </c>
      <c r="M1734" s="49">
        <f t="shared" ref="M1734" si="3871">L1734*C1734</f>
        <v>-6600</v>
      </c>
    </row>
    <row r="1735" spans="1:13" s="42" customFormat="1" x14ac:dyDescent="0.25">
      <c r="A1735" s="5">
        <v>43322</v>
      </c>
      <c r="B1735" s="37" t="s">
        <v>225</v>
      </c>
      <c r="C1735" s="37">
        <v>1200</v>
      </c>
      <c r="D1735" s="37" t="s">
        <v>20</v>
      </c>
      <c r="E1735" s="74">
        <v>280</v>
      </c>
      <c r="F1735" s="37">
        <v>278</v>
      </c>
      <c r="G1735" s="37">
        <v>0</v>
      </c>
      <c r="H1735" s="74">
        <v>0</v>
      </c>
      <c r="I1735" s="49">
        <f t="shared" ref="I1735" si="3872">(IF(D1735="SELL",E1735-F1735,IF(D1735="BUY",F1735-E1735)))*C1735</f>
        <v>2400</v>
      </c>
      <c r="J1735" s="41">
        <v>0</v>
      </c>
      <c r="K1735" s="8">
        <v>0</v>
      </c>
      <c r="L1735" s="49">
        <f t="shared" ref="L1735" si="3873">(J1735+I1735+K1735)/C1735</f>
        <v>2</v>
      </c>
      <c r="M1735" s="49">
        <f t="shared" ref="M1735" si="3874">L1735*C1735</f>
        <v>2400</v>
      </c>
    </row>
    <row r="1736" spans="1:13" s="42" customFormat="1" x14ac:dyDescent="0.25">
      <c r="A1736" s="5">
        <v>43321</v>
      </c>
      <c r="B1736" s="37" t="s">
        <v>423</v>
      </c>
      <c r="C1736" s="37">
        <v>1100</v>
      </c>
      <c r="D1736" s="37" t="s">
        <v>20</v>
      </c>
      <c r="E1736" s="74">
        <v>582.5</v>
      </c>
      <c r="F1736" s="37">
        <v>580.5</v>
      </c>
      <c r="G1736" s="37">
        <v>0</v>
      </c>
      <c r="H1736" s="74">
        <v>0</v>
      </c>
      <c r="I1736" s="49">
        <f t="shared" ref="I1736" si="3875">(IF(D1736="SELL",E1736-F1736,IF(D1736="BUY",F1736-E1736)))*C1736</f>
        <v>2200</v>
      </c>
      <c r="J1736" s="41">
        <v>0</v>
      </c>
      <c r="K1736" s="8">
        <v>0</v>
      </c>
      <c r="L1736" s="49">
        <f t="shared" ref="L1736" si="3876">(J1736+I1736+K1736)/C1736</f>
        <v>2</v>
      </c>
      <c r="M1736" s="49">
        <f t="shared" ref="M1736" si="3877">L1736*C1736</f>
        <v>2200</v>
      </c>
    </row>
    <row r="1737" spans="1:13" s="42" customFormat="1" x14ac:dyDescent="0.25">
      <c r="A1737" s="5">
        <v>43321</v>
      </c>
      <c r="B1737" s="37" t="s">
        <v>364</v>
      </c>
      <c r="C1737" s="37">
        <v>500</v>
      </c>
      <c r="D1737" s="37" t="s">
        <v>17</v>
      </c>
      <c r="E1737" s="74">
        <v>1585</v>
      </c>
      <c r="F1737" s="37">
        <v>1589</v>
      </c>
      <c r="G1737" s="37">
        <v>0</v>
      </c>
      <c r="H1737" s="74">
        <v>0</v>
      </c>
      <c r="I1737" s="49">
        <f t="shared" ref="I1737" si="3878">(IF(D1737="SELL",E1737-F1737,IF(D1737="BUY",F1737-E1737)))*C1737</f>
        <v>2000</v>
      </c>
      <c r="J1737" s="41">
        <v>0</v>
      </c>
      <c r="K1737" s="8">
        <v>0</v>
      </c>
      <c r="L1737" s="49">
        <f t="shared" ref="L1737" si="3879">(J1737+I1737+K1737)/C1737</f>
        <v>4</v>
      </c>
      <c r="M1737" s="49">
        <f t="shared" ref="M1737" si="3880">L1737*C1737</f>
        <v>2000</v>
      </c>
    </row>
    <row r="1738" spans="1:13" s="42" customFormat="1" x14ac:dyDescent="0.25">
      <c r="A1738" s="5">
        <v>43321</v>
      </c>
      <c r="B1738" s="37" t="s">
        <v>459</v>
      </c>
      <c r="C1738" s="37">
        <v>1200</v>
      </c>
      <c r="D1738" s="37" t="s">
        <v>17</v>
      </c>
      <c r="E1738" s="74">
        <v>606</v>
      </c>
      <c r="F1738" s="37">
        <v>608</v>
      </c>
      <c r="G1738" s="37">
        <v>612</v>
      </c>
      <c r="H1738" s="74">
        <v>0</v>
      </c>
      <c r="I1738" s="49">
        <f t="shared" ref="I1738" si="3881">(IF(D1738="SELL",E1738-F1738,IF(D1738="BUY",F1738-E1738)))*C1738</f>
        <v>2400</v>
      </c>
      <c r="J1738" s="41">
        <f t="shared" ref="J1738" si="3882">(IF(D1738="SELL",IF(G1738="",0,F1738-G1738),IF(D1738="BUY",IF(G1738="",0,G1738-F1738))))*C1738</f>
        <v>4800</v>
      </c>
      <c r="K1738" s="8">
        <v>0</v>
      </c>
      <c r="L1738" s="49">
        <f t="shared" ref="L1738" si="3883">(J1738+I1738+K1738)/C1738</f>
        <v>6</v>
      </c>
      <c r="M1738" s="49">
        <f t="shared" ref="M1738" si="3884">L1738*C1738</f>
        <v>7200</v>
      </c>
    </row>
    <row r="1739" spans="1:13" s="42" customFormat="1" x14ac:dyDescent="0.25">
      <c r="A1739" s="5">
        <v>43321</v>
      </c>
      <c r="B1739" s="37" t="s">
        <v>260</v>
      </c>
      <c r="C1739" s="37">
        <v>400</v>
      </c>
      <c r="D1739" s="37" t="s">
        <v>17</v>
      </c>
      <c r="E1739" s="74">
        <v>1573</v>
      </c>
      <c r="F1739" s="37">
        <v>1577</v>
      </c>
      <c r="G1739" s="37">
        <v>0</v>
      </c>
      <c r="H1739" s="74">
        <v>0</v>
      </c>
      <c r="I1739" s="49">
        <f t="shared" ref="I1739" si="3885">(IF(D1739="SELL",E1739-F1739,IF(D1739="BUY",F1739-E1739)))*C1739</f>
        <v>1600</v>
      </c>
      <c r="J1739" s="41">
        <v>0</v>
      </c>
      <c r="K1739" s="8">
        <v>0</v>
      </c>
      <c r="L1739" s="49">
        <f t="shared" ref="L1739" si="3886">(J1739+I1739+K1739)/C1739</f>
        <v>4</v>
      </c>
      <c r="M1739" s="49">
        <f t="shared" ref="M1739" si="3887">L1739*C1739</f>
        <v>1600</v>
      </c>
    </row>
    <row r="1740" spans="1:13" s="42" customFormat="1" x14ac:dyDescent="0.25">
      <c r="A1740" s="5">
        <v>43320</v>
      </c>
      <c r="B1740" s="37" t="s">
        <v>459</v>
      </c>
      <c r="C1740" s="37">
        <v>1200</v>
      </c>
      <c r="D1740" s="37" t="s">
        <v>17</v>
      </c>
      <c r="E1740" s="74">
        <v>590</v>
      </c>
      <c r="F1740" s="37">
        <v>0</v>
      </c>
      <c r="G1740" s="37">
        <v>0</v>
      </c>
      <c r="H1740" s="74">
        <v>0</v>
      </c>
      <c r="I1740" s="49">
        <v>0</v>
      </c>
      <c r="J1740" s="41">
        <f t="shared" ref="J1740" si="3888">(IF(D1740="SELL",IF(G1740="",0,F1740-G1740),IF(D1740="BUY",IF(G1740="",0,G1740-F1740))))*C1740</f>
        <v>0</v>
      </c>
      <c r="K1740" s="8">
        <v>0</v>
      </c>
      <c r="L1740" s="49">
        <f t="shared" ref="L1740" si="3889">(J1740+I1740+K1740)/C1740</f>
        <v>0</v>
      </c>
      <c r="M1740" s="49">
        <f t="shared" ref="M1740" si="3890">L1740*C1740</f>
        <v>0</v>
      </c>
    </row>
    <row r="1741" spans="1:13" s="42" customFormat="1" x14ac:dyDescent="0.25">
      <c r="A1741" s="5">
        <v>43320</v>
      </c>
      <c r="B1741" s="37" t="s">
        <v>466</v>
      </c>
      <c r="C1741" s="37">
        <v>1200</v>
      </c>
      <c r="D1741" s="37" t="s">
        <v>17</v>
      </c>
      <c r="E1741" s="74">
        <v>625</v>
      </c>
      <c r="F1741" s="37">
        <v>626</v>
      </c>
      <c r="G1741" s="37">
        <v>0</v>
      </c>
      <c r="H1741" s="74">
        <v>0</v>
      </c>
      <c r="I1741" s="49">
        <f t="shared" ref="I1741" si="3891">(IF(D1741="SELL",E1741-F1741,IF(D1741="BUY",F1741-E1741)))*C1741</f>
        <v>1200</v>
      </c>
      <c r="J1741" s="41">
        <v>0</v>
      </c>
      <c r="K1741" s="8">
        <v>0</v>
      </c>
      <c r="L1741" s="49">
        <f t="shared" ref="L1741" si="3892">(J1741+I1741+K1741)/C1741</f>
        <v>1</v>
      </c>
      <c r="M1741" s="49">
        <f t="shared" ref="M1741" si="3893">L1741*C1741</f>
        <v>1200</v>
      </c>
    </row>
    <row r="1742" spans="1:13" s="42" customFormat="1" x14ac:dyDescent="0.25">
      <c r="A1742" s="5">
        <v>43319</v>
      </c>
      <c r="B1742" s="37" t="s">
        <v>215</v>
      </c>
      <c r="C1742" s="37">
        <v>1200</v>
      </c>
      <c r="D1742" s="37" t="s">
        <v>17</v>
      </c>
      <c r="E1742" s="74">
        <v>1425</v>
      </c>
      <c r="F1742" s="37">
        <v>1428</v>
      </c>
      <c r="G1742" s="37">
        <v>1434</v>
      </c>
      <c r="H1742" s="74">
        <v>604</v>
      </c>
      <c r="I1742" s="49">
        <f t="shared" ref="I1742" si="3894">(IF(D1742="SELL",E1742-F1742,IF(D1742="BUY",F1742-E1742)))*C1742</f>
        <v>3600</v>
      </c>
      <c r="J1742" s="41">
        <f t="shared" ref="J1742" si="3895">(IF(D1742="SELL",IF(G1742="",0,F1742-G1742),IF(D1742="BUY",IF(G1742="",0,G1742-F1742))))*C1742</f>
        <v>7200</v>
      </c>
      <c r="K1742" s="8">
        <v>7200</v>
      </c>
      <c r="L1742" s="49">
        <f t="shared" ref="L1742" si="3896">(J1742+I1742+K1742)/C1742</f>
        <v>15</v>
      </c>
      <c r="M1742" s="49">
        <f t="shared" ref="M1742" si="3897">L1742*C1742</f>
        <v>18000</v>
      </c>
    </row>
    <row r="1743" spans="1:13" s="42" customFormat="1" x14ac:dyDescent="0.25">
      <c r="A1743" s="5">
        <v>43318</v>
      </c>
      <c r="B1743" s="37" t="s">
        <v>459</v>
      </c>
      <c r="C1743" s="37">
        <v>1200</v>
      </c>
      <c r="D1743" s="37" t="s">
        <v>17</v>
      </c>
      <c r="E1743" s="74">
        <v>592</v>
      </c>
      <c r="F1743" s="37">
        <v>594</v>
      </c>
      <c r="G1743" s="37">
        <v>598</v>
      </c>
      <c r="H1743" s="74">
        <v>604</v>
      </c>
      <c r="I1743" s="49">
        <f t="shared" ref="I1743" si="3898">(IF(D1743="SELL",E1743-F1743,IF(D1743="BUY",F1743-E1743)))*C1743</f>
        <v>2400</v>
      </c>
      <c r="J1743" s="41">
        <f t="shared" ref="J1743" si="3899">(IF(D1743="SELL",IF(G1743="",0,F1743-G1743),IF(D1743="BUY",IF(G1743="",0,G1743-F1743))))*C1743</f>
        <v>4800</v>
      </c>
      <c r="K1743" s="8">
        <v>7200</v>
      </c>
      <c r="L1743" s="49">
        <f t="shared" ref="L1743" si="3900">(J1743+I1743+K1743)/C1743</f>
        <v>12</v>
      </c>
      <c r="M1743" s="49">
        <f t="shared" ref="M1743" si="3901">L1743*C1743</f>
        <v>14400</v>
      </c>
    </row>
    <row r="1744" spans="1:13" s="42" customFormat="1" x14ac:dyDescent="0.25">
      <c r="A1744" s="5">
        <v>43318</v>
      </c>
      <c r="B1744" s="37" t="s">
        <v>233</v>
      </c>
      <c r="C1744" s="37">
        <v>500</v>
      </c>
      <c r="D1744" s="37" t="s">
        <v>20</v>
      </c>
      <c r="E1744" s="74">
        <v>1221</v>
      </c>
      <c r="F1744" s="37">
        <v>1217</v>
      </c>
      <c r="G1744" s="37">
        <v>0</v>
      </c>
      <c r="H1744" s="74">
        <v>0</v>
      </c>
      <c r="I1744" s="49">
        <f t="shared" ref="I1744" si="3902">(IF(D1744="SELL",E1744-F1744,IF(D1744="BUY",F1744-E1744)))*C1744</f>
        <v>2000</v>
      </c>
      <c r="J1744" s="41">
        <v>0</v>
      </c>
      <c r="K1744" s="8">
        <v>0</v>
      </c>
      <c r="L1744" s="49">
        <f t="shared" ref="L1744" si="3903">(J1744+I1744+K1744)/C1744</f>
        <v>4</v>
      </c>
      <c r="M1744" s="49">
        <f t="shared" ref="M1744" si="3904">L1744*C1744</f>
        <v>2000</v>
      </c>
    </row>
    <row r="1745" spans="1:13" s="42" customFormat="1" x14ac:dyDescent="0.25">
      <c r="A1745" s="5">
        <v>43318</v>
      </c>
      <c r="B1745" s="37" t="s">
        <v>254</v>
      </c>
      <c r="C1745" s="37">
        <v>600</v>
      </c>
      <c r="D1745" s="37" t="s">
        <v>17</v>
      </c>
      <c r="E1745" s="74">
        <v>1473</v>
      </c>
      <c r="F1745" s="37">
        <v>1477</v>
      </c>
      <c r="G1745" s="37">
        <v>0</v>
      </c>
      <c r="H1745" s="74">
        <v>0</v>
      </c>
      <c r="I1745" s="49">
        <f t="shared" ref="I1745" si="3905">(IF(D1745="SELL",E1745-F1745,IF(D1745="BUY",F1745-E1745)))*C1745</f>
        <v>2400</v>
      </c>
      <c r="J1745" s="41">
        <v>0</v>
      </c>
      <c r="K1745" s="8">
        <v>0</v>
      </c>
      <c r="L1745" s="49">
        <f t="shared" ref="L1745" si="3906">(J1745+I1745+K1745)/C1745</f>
        <v>4</v>
      </c>
      <c r="M1745" s="49">
        <f t="shared" ref="M1745" si="3907">L1745*C1745</f>
        <v>2400</v>
      </c>
    </row>
    <row r="1746" spans="1:13" s="42" customFormat="1" x14ac:dyDescent="0.25">
      <c r="A1746" s="5">
        <v>43318</v>
      </c>
      <c r="B1746" s="37" t="s">
        <v>411</v>
      </c>
      <c r="C1746" s="37">
        <v>750</v>
      </c>
      <c r="D1746" s="37" t="s">
        <v>17</v>
      </c>
      <c r="E1746" s="74">
        <v>1309</v>
      </c>
      <c r="F1746" s="37">
        <v>1300</v>
      </c>
      <c r="G1746" s="37">
        <v>0</v>
      </c>
      <c r="H1746" s="74">
        <v>0</v>
      </c>
      <c r="I1746" s="49">
        <f t="shared" ref="I1746:I1747" si="3908">(IF(D1746="SELL",E1746-F1746,IF(D1746="BUY",F1746-E1746)))*C1746</f>
        <v>-6750</v>
      </c>
      <c r="J1746" s="41">
        <v>0</v>
      </c>
      <c r="K1746" s="8">
        <v>0</v>
      </c>
      <c r="L1746" s="49">
        <f t="shared" ref="L1746:L1747" si="3909">(J1746+I1746+K1746)/C1746</f>
        <v>-9</v>
      </c>
      <c r="M1746" s="49">
        <f t="shared" ref="M1746:M1747" si="3910">L1746*C1746</f>
        <v>-6750</v>
      </c>
    </row>
    <row r="1747" spans="1:13" s="42" customFormat="1" x14ac:dyDescent="0.25">
      <c r="A1747" s="5">
        <v>43315</v>
      </c>
      <c r="B1747" s="37" t="s">
        <v>405</v>
      </c>
      <c r="C1747" s="37">
        <v>1100</v>
      </c>
      <c r="D1747" s="37" t="s">
        <v>17</v>
      </c>
      <c r="E1747" s="74">
        <v>150.30000000000001</v>
      </c>
      <c r="F1747" s="37">
        <v>150.80000000000001</v>
      </c>
      <c r="G1747" s="37">
        <v>151.80000000000001</v>
      </c>
      <c r="H1747" s="74">
        <v>0</v>
      </c>
      <c r="I1747" s="49">
        <f t="shared" si="3908"/>
        <v>550</v>
      </c>
      <c r="J1747" s="41">
        <f t="shared" ref="J1747" si="3911">(IF(D1747="SELL",IF(G1747="",0,F1747-G1747),IF(D1747="BUY",IF(G1747="",0,G1747-F1747))))*C1747</f>
        <v>1100</v>
      </c>
      <c r="K1747" s="8">
        <v>0</v>
      </c>
      <c r="L1747" s="49">
        <f t="shared" si="3909"/>
        <v>1.5</v>
      </c>
      <c r="M1747" s="49">
        <f t="shared" si="3910"/>
        <v>1650</v>
      </c>
    </row>
    <row r="1748" spans="1:13" s="42" customFormat="1" x14ac:dyDescent="0.25">
      <c r="A1748" s="5">
        <v>43315</v>
      </c>
      <c r="B1748" s="37" t="s">
        <v>336</v>
      </c>
      <c r="C1748" s="37">
        <v>1100</v>
      </c>
      <c r="D1748" s="37" t="s">
        <v>17</v>
      </c>
      <c r="E1748" s="74">
        <v>556</v>
      </c>
      <c r="F1748" s="37">
        <v>558</v>
      </c>
      <c r="G1748" s="37">
        <v>562</v>
      </c>
      <c r="H1748" s="74">
        <v>0</v>
      </c>
      <c r="I1748" s="49">
        <f t="shared" ref="I1748" si="3912">(IF(D1748="SELL",E1748-F1748,IF(D1748="BUY",F1748-E1748)))*C1748</f>
        <v>2200</v>
      </c>
      <c r="J1748" s="41">
        <f t="shared" ref="J1748" si="3913">(IF(D1748="SELL",IF(G1748="",0,F1748-G1748),IF(D1748="BUY",IF(G1748="",0,G1748-F1748))))*C1748</f>
        <v>4400</v>
      </c>
      <c r="K1748" s="8">
        <v>0</v>
      </c>
      <c r="L1748" s="49">
        <f t="shared" ref="L1748" si="3914">(J1748+I1748+K1748)/C1748</f>
        <v>6</v>
      </c>
      <c r="M1748" s="49">
        <f t="shared" ref="M1748" si="3915">L1748*C1748</f>
        <v>6600</v>
      </c>
    </row>
    <row r="1749" spans="1:13" s="42" customFormat="1" x14ac:dyDescent="0.25">
      <c r="A1749" s="5">
        <v>43315</v>
      </c>
      <c r="B1749" s="37" t="s">
        <v>465</v>
      </c>
      <c r="C1749" s="37">
        <v>1100</v>
      </c>
      <c r="D1749" s="37" t="s">
        <v>17</v>
      </c>
      <c r="E1749" s="74">
        <v>186</v>
      </c>
      <c r="F1749" s="37">
        <v>186.5</v>
      </c>
      <c r="G1749" s="37">
        <v>0</v>
      </c>
      <c r="H1749" s="74">
        <v>0</v>
      </c>
      <c r="I1749" s="49">
        <f t="shared" ref="I1749" si="3916">(IF(D1749="SELL",E1749-F1749,IF(D1749="BUY",F1749-E1749)))*C1749</f>
        <v>550</v>
      </c>
      <c r="J1749" s="41">
        <v>0</v>
      </c>
      <c r="K1749" s="8">
        <v>0</v>
      </c>
      <c r="L1749" s="49">
        <f t="shared" ref="L1749" si="3917">(J1749+I1749+K1749)/C1749</f>
        <v>0.5</v>
      </c>
      <c r="M1749" s="49">
        <f t="shared" ref="M1749" si="3918">L1749*C1749</f>
        <v>550</v>
      </c>
    </row>
    <row r="1750" spans="1:13" s="42" customFormat="1" x14ac:dyDescent="0.25">
      <c r="A1750" s="5">
        <v>43314</v>
      </c>
      <c r="B1750" s="37" t="s">
        <v>371</v>
      </c>
      <c r="C1750" s="37">
        <v>250</v>
      </c>
      <c r="D1750" s="37" t="s">
        <v>17</v>
      </c>
      <c r="E1750" s="74">
        <v>1713</v>
      </c>
      <c r="F1750" s="37">
        <v>1717</v>
      </c>
      <c r="G1750" s="37">
        <v>0</v>
      </c>
      <c r="H1750" s="74">
        <v>0</v>
      </c>
      <c r="I1750" s="49">
        <f t="shared" ref="I1750:I1751" si="3919">(IF(D1750="SELL",E1750-F1750,IF(D1750="BUY",F1750-E1750)))*C1750</f>
        <v>1000</v>
      </c>
      <c r="J1750" s="41">
        <v>0</v>
      </c>
      <c r="K1750" s="8">
        <v>0</v>
      </c>
      <c r="L1750" s="49">
        <f t="shared" ref="L1750:L1751" si="3920">(J1750+I1750+K1750)/C1750</f>
        <v>4</v>
      </c>
      <c r="M1750" s="49">
        <f t="shared" ref="M1750:M1751" si="3921">L1750*C1750</f>
        <v>1000</v>
      </c>
    </row>
    <row r="1751" spans="1:13" s="42" customFormat="1" x14ac:dyDescent="0.25">
      <c r="A1751" s="5">
        <v>43314</v>
      </c>
      <c r="B1751" s="37" t="s">
        <v>320</v>
      </c>
      <c r="C1751" s="37">
        <v>350</v>
      </c>
      <c r="D1751" s="37" t="s">
        <v>17</v>
      </c>
      <c r="E1751" s="74">
        <v>1420</v>
      </c>
      <c r="F1751" s="37">
        <v>1424</v>
      </c>
      <c r="G1751" s="37">
        <v>0</v>
      </c>
      <c r="H1751" s="74">
        <v>0</v>
      </c>
      <c r="I1751" s="49">
        <f t="shared" si="3919"/>
        <v>1400</v>
      </c>
      <c r="J1751" s="41">
        <v>0</v>
      </c>
      <c r="K1751" s="8">
        <v>0</v>
      </c>
      <c r="L1751" s="49">
        <f t="shared" si="3920"/>
        <v>4</v>
      </c>
      <c r="M1751" s="49">
        <f t="shared" si="3921"/>
        <v>1400</v>
      </c>
    </row>
    <row r="1752" spans="1:13" s="42" customFormat="1" x14ac:dyDescent="0.25">
      <c r="A1752" s="5">
        <v>43314</v>
      </c>
      <c r="B1752" s="37" t="s">
        <v>364</v>
      </c>
      <c r="C1752" s="37">
        <v>500</v>
      </c>
      <c r="D1752" s="37" t="s">
        <v>20</v>
      </c>
      <c r="E1752" s="74">
        <v>1695</v>
      </c>
      <c r="F1752" s="37">
        <v>1707</v>
      </c>
      <c r="G1752" s="37">
        <v>0</v>
      </c>
      <c r="H1752" s="74">
        <v>0</v>
      </c>
      <c r="I1752" s="49">
        <f t="shared" ref="I1752" si="3922">(IF(D1752="SELL",E1752-F1752,IF(D1752="BUY",F1752-E1752)))*C1752</f>
        <v>-6000</v>
      </c>
      <c r="J1752" s="41">
        <v>0</v>
      </c>
      <c r="K1752" s="8">
        <v>0</v>
      </c>
      <c r="L1752" s="49">
        <f t="shared" ref="L1752" si="3923">(J1752+I1752+K1752)/C1752</f>
        <v>-12</v>
      </c>
      <c r="M1752" s="49">
        <f t="shared" ref="M1752" si="3924">L1752*C1752</f>
        <v>-6000</v>
      </c>
    </row>
    <row r="1753" spans="1:13" s="42" customFormat="1" x14ac:dyDescent="0.25">
      <c r="A1753" s="5">
        <v>43313</v>
      </c>
      <c r="B1753" s="37" t="s">
        <v>462</v>
      </c>
      <c r="C1753" s="37">
        <v>700</v>
      </c>
      <c r="D1753" s="37" t="s">
        <v>17</v>
      </c>
      <c r="E1753" s="74">
        <v>841</v>
      </c>
      <c r="F1753" s="37">
        <v>844</v>
      </c>
      <c r="G1753" s="37">
        <v>850</v>
      </c>
      <c r="H1753" s="74">
        <v>0</v>
      </c>
      <c r="I1753" s="49">
        <f t="shared" ref="I1753" si="3925">(IF(D1753="SELL",E1753-F1753,IF(D1753="BUY",F1753-E1753)))*C1753</f>
        <v>2100</v>
      </c>
      <c r="J1753" s="41">
        <f t="shared" ref="J1753" si="3926">(IF(D1753="SELL",IF(G1753="",0,F1753-G1753),IF(D1753="BUY",IF(G1753="",0,G1753-F1753))))*C1753</f>
        <v>4200</v>
      </c>
      <c r="K1753" s="8">
        <v>0</v>
      </c>
      <c r="L1753" s="49">
        <f t="shared" ref="L1753" si="3927">(J1753+I1753+K1753)/C1753</f>
        <v>9</v>
      </c>
      <c r="M1753" s="49">
        <f t="shared" ref="M1753" si="3928">L1753*C1753</f>
        <v>6300</v>
      </c>
    </row>
    <row r="1754" spans="1:13" s="42" customFormat="1" x14ac:dyDescent="0.25">
      <c r="A1754" s="5">
        <v>43313</v>
      </c>
      <c r="B1754" s="37" t="s">
        <v>403</v>
      </c>
      <c r="C1754" s="37">
        <v>1700</v>
      </c>
      <c r="D1754" s="37" t="s">
        <v>17</v>
      </c>
      <c r="E1754" s="74">
        <v>394</v>
      </c>
      <c r="F1754" s="37">
        <v>395</v>
      </c>
      <c r="G1754" s="37">
        <v>397</v>
      </c>
      <c r="H1754" s="74">
        <v>0</v>
      </c>
      <c r="I1754" s="49">
        <f t="shared" ref="I1754" si="3929">(IF(D1754="SELL",E1754-F1754,IF(D1754="BUY",F1754-E1754)))*C1754</f>
        <v>1700</v>
      </c>
      <c r="J1754" s="41">
        <f t="shared" ref="J1754" si="3930">(IF(D1754="SELL",IF(G1754="",0,F1754-G1754),IF(D1754="BUY",IF(G1754="",0,G1754-F1754))))*C1754</f>
        <v>3400</v>
      </c>
      <c r="K1754" s="8">
        <v>0</v>
      </c>
      <c r="L1754" s="49">
        <f t="shared" ref="L1754" si="3931">(J1754+I1754+K1754)/C1754</f>
        <v>3</v>
      </c>
      <c r="M1754" s="49">
        <f t="shared" ref="M1754" si="3932">L1754*C1754</f>
        <v>5100</v>
      </c>
    </row>
    <row r="1755" spans="1:13" s="42" customFormat="1" x14ac:dyDescent="0.25">
      <c r="A1755" s="5">
        <v>43312</v>
      </c>
      <c r="B1755" s="37" t="s">
        <v>464</v>
      </c>
      <c r="C1755" s="37">
        <v>1100</v>
      </c>
      <c r="D1755" s="37" t="s">
        <v>17</v>
      </c>
      <c r="E1755" s="74">
        <v>925</v>
      </c>
      <c r="F1755" s="37">
        <v>927</v>
      </c>
      <c r="G1755" s="37">
        <v>931</v>
      </c>
      <c r="H1755" s="74">
        <v>937</v>
      </c>
      <c r="I1755" s="49">
        <f t="shared" ref="I1755" si="3933">(IF(D1755="SELL",E1755-F1755,IF(D1755="BUY",F1755-E1755)))*C1755</f>
        <v>2200</v>
      </c>
      <c r="J1755" s="41">
        <f t="shared" ref="J1755" si="3934">(IF(D1755="SELL",IF(G1755="",0,F1755-G1755),IF(D1755="BUY",IF(G1755="",0,G1755-F1755))))*C1755</f>
        <v>4400</v>
      </c>
      <c r="K1755" s="8">
        <v>6600</v>
      </c>
      <c r="L1755" s="49">
        <f t="shared" ref="L1755" si="3935">(J1755+I1755+K1755)/C1755</f>
        <v>12</v>
      </c>
      <c r="M1755" s="49">
        <f t="shared" ref="M1755" si="3936">L1755*C1755</f>
        <v>13200</v>
      </c>
    </row>
    <row r="1756" spans="1:13" s="42" customFormat="1" x14ac:dyDescent="0.25">
      <c r="A1756" s="5">
        <v>43312</v>
      </c>
      <c r="B1756" s="37" t="s">
        <v>336</v>
      </c>
      <c r="C1756" s="37">
        <v>1200</v>
      </c>
      <c r="D1756" s="37" t="s">
        <v>20</v>
      </c>
      <c r="E1756" s="74">
        <v>564</v>
      </c>
      <c r="F1756" s="37">
        <v>562</v>
      </c>
      <c r="G1756" s="37">
        <v>0</v>
      </c>
      <c r="H1756" s="74">
        <v>0</v>
      </c>
      <c r="I1756" s="49">
        <f t="shared" ref="I1756" si="3937">(IF(D1756="SELL",E1756-F1756,IF(D1756="BUY",F1756-E1756)))*C1756</f>
        <v>2400</v>
      </c>
      <c r="J1756" s="41">
        <v>0</v>
      </c>
      <c r="K1756" s="8">
        <v>0</v>
      </c>
      <c r="L1756" s="49">
        <f t="shared" ref="L1756" si="3938">(J1756+I1756+K1756)/C1756</f>
        <v>2</v>
      </c>
      <c r="M1756" s="49">
        <f t="shared" ref="M1756" si="3939">L1756*C1756</f>
        <v>2400</v>
      </c>
    </row>
    <row r="1757" spans="1:13" s="42" customFormat="1" x14ac:dyDescent="0.25">
      <c r="A1757" s="5">
        <v>43311</v>
      </c>
      <c r="B1757" s="37" t="s">
        <v>346</v>
      </c>
      <c r="C1757" s="37">
        <v>800</v>
      </c>
      <c r="D1757" s="37" t="s">
        <v>17</v>
      </c>
      <c r="E1757" s="74">
        <v>369.25</v>
      </c>
      <c r="F1757" s="37">
        <v>371</v>
      </c>
      <c r="G1757" s="37">
        <v>374</v>
      </c>
      <c r="H1757" s="74">
        <v>379</v>
      </c>
      <c r="I1757" s="49">
        <f t="shared" ref="I1757" si="3940">(IF(D1757="SELL",E1757-F1757,IF(D1757="BUY",F1757-E1757)))*C1757</f>
        <v>1400</v>
      </c>
      <c r="J1757" s="41">
        <f t="shared" ref="J1757" si="3941">(IF(D1757="SELL",IF(G1757="",0,F1757-G1757),IF(D1757="BUY",IF(G1757="",0,G1757-F1757))))*C1757</f>
        <v>2400</v>
      </c>
      <c r="K1757" s="8">
        <v>4000</v>
      </c>
      <c r="L1757" s="49">
        <f t="shared" ref="L1757" si="3942">(J1757+I1757+K1757)/C1757</f>
        <v>9.75</v>
      </c>
      <c r="M1757" s="49">
        <f t="shared" ref="M1757" si="3943">L1757*C1757</f>
        <v>7800</v>
      </c>
    </row>
    <row r="1758" spans="1:13" s="42" customFormat="1" x14ac:dyDescent="0.25">
      <c r="A1758" s="5">
        <v>43311</v>
      </c>
      <c r="B1758" s="37" t="s">
        <v>423</v>
      </c>
      <c r="C1758" s="37">
        <v>1100</v>
      </c>
      <c r="D1758" s="37" t="s">
        <v>17</v>
      </c>
      <c r="E1758" s="74">
        <v>566</v>
      </c>
      <c r="F1758" s="37">
        <v>568</v>
      </c>
      <c r="G1758" s="37">
        <v>0</v>
      </c>
      <c r="H1758" s="74">
        <v>0</v>
      </c>
      <c r="I1758" s="49">
        <f t="shared" ref="I1758" si="3944">(IF(D1758="SELL",E1758-F1758,IF(D1758="BUY",F1758-E1758)))*C1758</f>
        <v>2200</v>
      </c>
      <c r="J1758" s="41">
        <v>0</v>
      </c>
      <c r="K1758" s="8">
        <v>0</v>
      </c>
      <c r="L1758" s="49">
        <f t="shared" ref="L1758" si="3945">(J1758+I1758+K1758)/C1758</f>
        <v>2</v>
      </c>
      <c r="M1758" s="49">
        <f t="shared" ref="M1758" si="3946">L1758*C1758</f>
        <v>2200</v>
      </c>
    </row>
    <row r="1759" spans="1:13" s="42" customFormat="1" x14ac:dyDescent="0.25">
      <c r="A1759" s="5">
        <v>43311</v>
      </c>
      <c r="B1759" s="37" t="s">
        <v>364</v>
      </c>
      <c r="C1759" s="37">
        <v>500</v>
      </c>
      <c r="D1759" s="37" t="s">
        <v>17</v>
      </c>
      <c r="E1759" s="74">
        <v>1730</v>
      </c>
      <c r="F1759" s="37">
        <v>1734</v>
      </c>
      <c r="G1759" s="37">
        <v>0</v>
      </c>
      <c r="H1759" s="74">
        <v>0</v>
      </c>
      <c r="I1759" s="49">
        <f t="shared" ref="I1759:I1760" si="3947">(IF(D1759="SELL",E1759-F1759,IF(D1759="BUY",F1759-E1759)))*C1759</f>
        <v>2000</v>
      </c>
      <c r="J1759" s="41">
        <v>0</v>
      </c>
      <c r="K1759" s="8">
        <v>0</v>
      </c>
      <c r="L1759" s="49">
        <f t="shared" ref="L1759:L1760" si="3948">(J1759+I1759+K1759)/C1759</f>
        <v>4</v>
      </c>
      <c r="M1759" s="49">
        <f t="shared" ref="M1759:M1760" si="3949">L1759*C1759</f>
        <v>2000</v>
      </c>
    </row>
    <row r="1760" spans="1:13" s="42" customFormat="1" x14ac:dyDescent="0.25">
      <c r="A1760" s="5">
        <v>43311</v>
      </c>
      <c r="B1760" s="37" t="s">
        <v>260</v>
      </c>
      <c r="C1760" s="37">
        <v>400</v>
      </c>
      <c r="D1760" s="37" t="s">
        <v>20</v>
      </c>
      <c r="E1760" s="74">
        <v>1517</v>
      </c>
      <c r="F1760" s="37">
        <v>1533</v>
      </c>
      <c r="G1760" s="37">
        <v>0</v>
      </c>
      <c r="H1760" s="74">
        <v>0</v>
      </c>
      <c r="I1760" s="49">
        <f t="shared" si="3947"/>
        <v>-6400</v>
      </c>
      <c r="J1760" s="41">
        <v>0</v>
      </c>
      <c r="K1760" s="8">
        <v>0</v>
      </c>
      <c r="L1760" s="49">
        <f t="shared" si="3948"/>
        <v>-16</v>
      </c>
      <c r="M1760" s="49">
        <f t="shared" si="3949"/>
        <v>-6400</v>
      </c>
    </row>
    <row r="1761" spans="1:13" s="42" customFormat="1" x14ac:dyDescent="0.25">
      <c r="A1761" s="5">
        <v>43308</v>
      </c>
      <c r="B1761" s="37" t="s">
        <v>247</v>
      </c>
      <c r="C1761" s="37">
        <v>2750</v>
      </c>
      <c r="D1761" s="37" t="s">
        <v>17</v>
      </c>
      <c r="E1761" s="74">
        <v>300</v>
      </c>
      <c r="F1761" s="37">
        <v>300.89999999999998</v>
      </c>
      <c r="G1761" s="37">
        <v>0</v>
      </c>
      <c r="H1761" s="74">
        <v>0</v>
      </c>
      <c r="I1761" s="49">
        <f t="shared" ref="I1761" si="3950">(IF(D1761="SELL",E1761-F1761,IF(D1761="BUY",F1761-E1761)))*C1761</f>
        <v>2474.9999999999372</v>
      </c>
      <c r="J1761" s="41">
        <v>0</v>
      </c>
      <c r="K1761" s="8">
        <v>0</v>
      </c>
      <c r="L1761" s="49">
        <f t="shared" ref="L1761" si="3951">(J1761+I1761+K1761)/C1761</f>
        <v>0.89999999999997715</v>
      </c>
      <c r="M1761" s="49">
        <f t="shared" ref="M1761" si="3952">L1761*C1761</f>
        <v>2474.9999999999372</v>
      </c>
    </row>
    <row r="1762" spans="1:13" s="42" customFormat="1" x14ac:dyDescent="0.25">
      <c r="A1762" s="5">
        <v>43308</v>
      </c>
      <c r="B1762" s="37" t="s">
        <v>327</v>
      </c>
      <c r="C1762" s="37">
        <v>3000</v>
      </c>
      <c r="D1762" s="37" t="s">
        <v>17</v>
      </c>
      <c r="E1762" s="74">
        <v>297</v>
      </c>
      <c r="F1762" s="37">
        <v>297.5</v>
      </c>
      <c r="G1762" s="37">
        <v>0</v>
      </c>
      <c r="H1762" s="74">
        <v>0</v>
      </c>
      <c r="I1762" s="49">
        <f t="shared" ref="I1762" si="3953">(IF(D1762="SELL",E1762-F1762,IF(D1762="BUY",F1762-E1762)))*C1762</f>
        <v>1500</v>
      </c>
      <c r="J1762" s="41">
        <v>0</v>
      </c>
      <c r="K1762" s="8">
        <v>0</v>
      </c>
      <c r="L1762" s="49">
        <f t="shared" ref="L1762" si="3954">(J1762+I1762+K1762)/C1762</f>
        <v>0.5</v>
      </c>
      <c r="M1762" s="49">
        <f t="shared" ref="M1762" si="3955">L1762*C1762</f>
        <v>1500</v>
      </c>
    </row>
    <row r="1763" spans="1:13" s="42" customFormat="1" x14ac:dyDescent="0.25">
      <c r="A1763" s="5">
        <v>43308</v>
      </c>
      <c r="B1763" s="37" t="s">
        <v>345</v>
      </c>
      <c r="C1763" s="37">
        <v>2750</v>
      </c>
      <c r="D1763" s="37" t="s">
        <v>17</v>
      </c>
      <c r="E1763" s="74">
        <v>291</v>
      </c>
      <c r="F1763" s="37">
        <v>292</v>
      </c>
      <c r="G1763" s="37">
        <v>0</v>
      </c>
      <c r="H1763" s="74">
        <v>0</v>
      </c>
      <c r="I1763" s="49">
        <f t="shared" ref="I1763" si="3956">(IF(D1763="SELL",E1763-F1763,IF(D1763="BUY",F1763-E1763)))*C1763</f>
        <v>2750</v>
      </c>
      <c r="J1763" s="41">
        <v>0</v>
      </c>
      <c r="K1763" s="8">
        <v>0</v>
      </c>
      <c r="L1763" s="49">
        <f t="shared" ref="L1763" si="3957">(J1763+I1763+K1763)/C1763</f>
        <v>1</v>
      </c>
      <c r="M1763" s="49">
        <f t="shared" ref="M1763" si="3958">L1763*C1763</f>
        <v>2750</v>
      </c>
    </row>
    <row r="1764" spans="1:13" s="42" customFormat="1" x14ac:dyDescent="0.25">
      <c r="A1764" s="5">
        <v>43308</v>
      </c>
      <c r="B1764" s="37" t="s">
        <v>289</v>
      </c>
      <c r="C1764" s="37">
        <v>900</v>
      </c>
      <c r="D1764" s="37" t="s">
        <v>17</v>
      </c>
      <c r="E1764" s="74">
        <v>597</v>
      </c>
      <c r="F1764" s="37">
        <v>599</v>
      </c>
      <c r="G1764" s="37">
        <v>603</v>
      </c>
      <c r="H1764" s="74">
        <v>609</v>
      </c>
      <c r="I1764" s="49">
        <f t="shared" ref="I1764" si="3959">(IF(D1764="SELL",E1764-F1764,IF(D1764="BUY",F1764-E1764)))*C1764</f>
        <v>1800</v>
      </c>
      <c r="J1764" s="41">
        <f t="shared" ref="J1764" si="3960">(IF(D1764="SELL",IF(G1764="",0,F1764-G1764),IF(D1764="BUY",IF(G1764="",0,G1764-F1764))))*C1764</f>
        <v>3600</v>
      </c>
      <c r="K1764" s="8">
        <v>2700</v>
      </c>
      <c r="L1764" s="49">
        <f t="shared" ref="L1764" si="3961">(J1764+I1764+K1764)/C1764</f>
        <v>9</v>
      </c>
      <c r="M1764" s="49">
        <f t="shared" ref="M1764" si="3962">L1764*C1764</f>
        <v>8100</v>
      </c>
    </row>
    <row r="1765" spans="1:13" s="42" customFormat="1" x14ac:dyDescent="0.25">
      <c r="A1765" s="5">
        <v>43307</v>
      </c>
      <c r="B1765" s="37" t="s">
        <v>69</v>
      </c>
      <c r="C1765" s="37">
        <v>3000</v>
      </c>
      <c r="D1765" s="37" t="s">
        <v>17</v>
      </c>
      <c r="E1765" s="74">
        <v>230</v>
      </c>
      <c r="F1765" s="37">
        <v>231</v>
      </c>
      <c r="G1765" s="37">
        <v>233</v>
      </c>
      <c r="H1765" s="74">
        <v>0</v>
      </c>
      <c r="I1765" s="49">
        <f t="shared" ref="I1765" si="3963">(IF(D1765="SELL",E1765-F1765,IF(D1765="BUY",F1765-E1765)))*C1765</f>
        <v>3000</v>
      </c>
      <c r="J1765" s="41">
        <f t="shared" ref="J1765" si="3964">(IF(D1765="SELL",IF(G1765="",0,F1765-G1765),IF(D1765="BUY",IF(G1765="",0,G1765-F1765))))*C1765</f>
        <v>6000</v>
      </c>
      <c r="K1765" s="8">
        <v>0</v>
      </c>
      <c r="L1765" s="49">
        <f t="shared" ref="L1765" si="3965">(J1765+I1765+K1765)/C1765</f>
        <v>3</v>
      </c>
      <c r="M1765" s="49">
        <f t="shared" ref="M1765" si="3966">L1765*C1765</f>
        <v>9000</v>
      </c>
    </row>
    <row r="1766" spans="1:13" s="42" customFormat="1" x14ac:dyDescent="0.25">
      <c r="A1766" s="5">
        <v>43307</v>
      </c>
      <c r="B1766" s="37" t="s">
        <v>463</v>
      </c>
      <c r="C1766" s="37">
        <v>600</v>
      </c>
      <c r="D1766" s="37" t="s">
        <v>20</v>
      </c>
      <c r="E1766" s="74">
        <v>1430</v>
      </c>
      <c r="F1766" s="37">
        <v>1427</v>
      </c>
      <c r="G1766" s="37">
        <v>0</v>
      </c>
      <c r="H1766" s="74">
        <v>0</v>
      </c>
      <c r="I1766" s="49">
        <f t="shared" ref="I1766" si="3967">(IF(D1766="SELL",E1766-F1766,IF(D1766="BUY",F1766-E1766)))*C1766</f>
        <v>1800</v>
      </c>
      <c r="J1766" s="41">
        <v>0</v>
      </c>
      <c r="K1766" s="8">
        <v>0</v>
      </c>
      <c r="L1766" s="49">
        <f t="shared" ref="L1766" si="3968">(J1766+I1766+K1766)/C1766</f>
        <v>3</v>
      </c>
      <c r="M1766" s="49">
        <f t="shared" ref="M1766" si="3969">L1766*C1766</f>
        <v>1800</v>
      </c>
    </row>
    <row r="1767" spans="1:13" s="42" customFormat="1" x14ac:dyDescent="0.25">
      <c r="A1767" s="5">
        <v>43307</v>
      </c>
      <c r="B1767" s="37" t="s">
        <v>142</v>
      </c>
      <c r="C1767" s="37">
        <v>400</v>
      </c>
      <c r="D1767" s="37" t="s">
        <v>17</v>
      </c>
      <c r="E1767" s="74">
        <v>1536</v>
      </c>
      <c r="F1767" s="37">
        <v>1541</v>
      </c>
      <c r="G1767" s="37">
        <v>0</v>
      </c>
      <c r="H1767" s="74">
        <v>0</v>
      </c>
      <c r="I1767" s="49">
        <f t="shared" ref="I1767" si="3970">(IF(D1767="SELL",E1767-F1767,IF(D1767="BUY",F1767-E1767)))*C1767</f>
        <v>2000</v>
      </c>
      <c r="J1767" s="41">
        <v>0</v>
      </c>
      <c r="K1767" s="8">
        <v>0</v>
      </c>
      <c r="L1767" s="49">
        <f t="shared" ref="L1767" si="3971">(J1767+I1767+K1767)/C1767</f>
        <v>5</v>
      </c>
      <c r="M1767" s="49">
        <f t="shared" ref="M1767" si="3972">L1767*C1767</f>
        <v>2000</v>
      </c>
    </row>
    <row r="1768" spans="1:13" s="42" customFormat="1" x14ac:dyDescent="0.25">
      <c r="A1768" s="5">
        <v>43306</v>
      </c>
      <c r="B1768" s="37" t="s">
        <v>281</v>
      </c>
      <c r="C1768" s="37">
        <v>1250</v>
      </c>
      <c r="D1768" s="37" t="s">
        <v>17</v>
      </c>
      <c r="E1768" s="74">
        <v>379.5</v>
      </c>
      <c r="F1768" s="37">
        <v>381</v>
      </c>
      <c r="G1768" s="37">
        <v>0</v>
      </c>
      <c r="H1768" s="74">
        <v>0</v>
      </c>
      <c r="I1768" s="49">
        <f t="shared" ref="I1768" si="3973">(IF(D1768="SELL",E1768-F1768,IF(D1768="BUY",F1768-E1768)))*C1768</f>
        <v>1875</v>
      </c>
      <c r="J1768" s="41">
        <v>0</v>
      </c>
      <c r="K1768" s="8">
        <v>0</v>
      </c>
      <c r="L1768" s="49">
        <f t="shared" ref="L1768" si="3974">(J1768+I1768+K1768)/C1768</f>
        <v>1.5</v>
      </c>
      <c r="M1768" s="49">
        <f t="shared" ref="M1768" si="3975">L1768*C1768</f>
        <v>1875</v>
      </c>
    </row>
    <row r="1769" spans="1:13" s="42" customFormat="1" x14ac:dyDescent="0.25">
      <c r="A1769" s="5">
        <v>43306</v>
      </c>
      <c r="B1769" s="37" t="s">
        <v>462</v>
      </c>
      <c r="C1769" s="37">
        <v>700</v>
      </c>
      <c r="D1769" s="37" t="s">
        <v>20</v>
      </c>
      <c r="E1769" s="74">
        <v>811</v>
      </c>
      <c r="F1769" s="37">
        <v>808.5</v>
      </c>
      <c r="G1769" s="37">
        <v>0</v>
      </c>
      <c r="H1769" s="74">
        <v>0</v>
      </c>
      <c r="I1769" s="49">
        <f t="shared" ref="I1769" si="3976">(IF(D1769="SELL",E1769-F1769,IF(D1769="BUY",F1769-E1769)))*C1769</f>
        <v>1750</v>
      </c>
      <c r="J1769" s="41">
        <v>0</v>
      </c>
      <c r="K1769" s="8">
        <v>0</v>
      </c>
      <c r="L1769" s="49">
        <f t="shared" ref="L1769" si="3977">(J1769+I1769+K1769)/C1769</f>
        <v>2.5</v>
      </c>
      <c r="M1769" s="49">
        <f t="shared" ref="M1769" si="3978">L1769*C1769</f>
        <v>1750</v>
      </c>
    </row>
    <row r="1770" spans="1:13" s="42" customFormat="1" x14ac:dyDescent="0.25">
      <c r="A1770" s="5">
        <v>43306</v>
      </c>
      <c r="B1770" s="37" t="s">
        <v>325</v>
      </c>
      <c r="C1770" s="37">
        <v>3000</v>
      </c>
      <c r="D1770" s="37" t="s">
        <v>17</v>
      </c>
      <c r="E1770" s="74">
        <v>223</v>
      </c>
      <c r="F1770" s="37">
        <v>223.5</v>
      </c>
      <c r="G1770" s="37">
        <v>0</v>
      </c>
      <c r="H1770" s="74">
        <v>0</v>
      </c>
      <c r="I1770" s="49">
        <f t="shared" ref="I1770" si="3979">(IF(D1770="SELL",E1770-F1770,IF(D1770="BUY",F1770-E1770)))*C1770</f>
        <v>1500</v>
      </c>
      <c r="J1770" s="41">
        <v>0</v>
      </c>
      <c r="K1770" s="8">
        <v>0</v>
      </c>
      <c r="L1770" s="49">
        <f t="shared" ref="L1770" si="3980">(J1770+I1770+K1770)/C1770</f>
        <v>0.5</v>
      </c>
      <c r="M1770" s="49">
        <f t="shared" ref="M1770" si="3981">L1770*C1770</f>
        <v>1500</v>
      </c>
    </row>
    <row r="1771" spans="1:13" s="42" customFormat="1" x14ac:dyDescent="0.25">
      <c r="A1771" s="5">
        <v>43305</v>
      </c>
      <c r="B1771" s="37" t="s">
        <v>447</v>
      </c>
      <c r="C1771" s="37">
        <v>800</v>
      </c>
      <c r="D1771" s="37" t="s">
        <v>17</v>
      </c>
      <c r="E1771" s="74">
        <v>829.5</v>
      </c>
      <c r="F1771" s="37">
        <v>831.5</v>
      </c>
      <c r="G1771" s="37">
        <v>834</v>
      </c>
      <c r="H1771" s="74">
        <v>838</v>
      </c>
      <c r="I1771" s="49">
        <f t="shared" ref="I1771" si="3982">(IF(D1771="SELL",E1771-F1771,IF(D1771="BUY",F1771-E1771)))*C1771</f>
        <v>1600</v>
      </c>
      <c r="J1771" s="41">
        <f t="shared" ref="J1771" si="3983">(IF(D1771="SELL",IF(G1771="",0,F1771-G1771),IF(D1771="BUY",IF(G1771="",0,G1771-F1771))))*C1771</f>
        <v>2000</v>
      </c>
      <c r="K1771" s="8">
        <v>3200</v>
      </c>
      <c r="L1771" s="49">
        <f t="shared" ref="L1771" si="3984">(J1771+I1771+K1771)/C1771</f>
        <v>8.5</v>
      </c>
      <c r="M1771" s="49">
        <f t="shared" ref="M1771" si="3985">L1771*C1771</f>
        <v>6800</v>
      </c>
    </row>
    <row r="1772" spans="1:13" s="42" customFormat="1" x14ac:dyDescent="0.25">
      <c r="A1772" s="5">
        <v>43305</v>
      </c>
      <c r="B1772" s="37" t="s">
        <v>239</v>
      </c>
      <c r="C1772" s="37">
        <v>1200</v>
      </c>
      <c r="D1772" s="37" t="s">
        <v>17</v>
      </c>
      <c r="E1772" s="74">
        <v>403.5</v>
      </c>
      <c r="F1772" s="37">
        <v>405</v>
      </c>
      <c r="G1772" s="37">
        <v>0</v>
      </c>
      <c r="H1772" s="74">
        <v>0</v>
      </c>
      <c r="I1772" s="49">
        <f t="shared" ref="I1772" si="3986">(IF(D1772="SELL",E1772-F1772,IF(D1772="BUY",F1772-E1772)))*C1772</f>
        <v>1800</v>
      </c>
      <c r="J1772" s="41">
        <v>0</v>
      </c>
      <c r="K1772" s="8">
        <v>0</v>
      </c>
      <c r="L1772" s="49">
        <f t="shared" ref="L1772" si="3987">(J1772+I1772+K1772)/C1772</f>
        <v>1.5</v>
      </c>
      <c r="M1772" s="49">
        <f t="shared" ref="M1772" si="3988">L1772*C1772</f>
        <v>1800</v>
      </c>
    </row>
    <row r="1773" spans="1:13" s="42" customFormat="1" x14ac:dyDescent="0.25">
      <c r="A1773" s="5">
        <v>43305</v>
      </c>
      <c r="B1773" s="37" t="s">
        <v>239</v>
      </c>
      <c r="C1773" s="37">
        <v>1200</v>
      </c>
      <c r="D1773" s="37" t="s">
        <v>17</v>
      </c>
      <c r="E1773" s="74">
        <v>400.5</v>
      </c>
      <c r="F1773" s="37">
        <v>401.5</v>
      </c>
      <c r="G1773" s="37">
        <v>0</v>
      </c>
      <c r="H1773" s="74">
        <v>0</v>
      </c>
      <c r="I1773" s="49">
        <f t="shared" ref="I1773" si="3989">(IF(D1773="SELL",E1773-F1773,IF(D1773="BUY",F1773-E1773)))*C1773</f>
        <v>1200</v>
      </c>
      <c r="J1773" s="41">
        <v>0</v>
      </c>
      <c r="K1773" s="8">
        <v>0</v>
      </c>
      <c r="L1773" s="49">
        <f t="shared" ref="L1773" si="3990">(J1773+I1773+K1773)/C1773</f>
        <v>1</v>
      </c>
      <c r="M1773" s="49">
        <f t="shared" ref="M1773" si="3991">L1773*C1773</f>
        <v>1200</v>
      </c>
    </row>
    <row r="1774" spans="1:13" s="42" customFormat="1" x14ac:dyDescent="0.25">
      <c r="A1774" s="5">
        <v>43305</v>
      </c>
      <c r="B1774" s="37" t="s">
        <v>224</v>
      </c>
      <c r="C1774" s="37">
        <v>1061</v>
      </c>
      <c r="D1774" s="37" t="s">
        <v>17</v>
      </c>
      <c r="E1774" s="74">
        <v>826</v>
      </c>
      <c r="F1774" s="37">
        <v>827.5</v>
      </c>
      <c r="G1774" s="37">
        <v>0</v>
      </c>
      <c r="H1774" s="74">
        <v>0</v>
      </c>
      <c r="I1774" s="49">
        <f t="shared" ref="I1774" si="3992">(IF(D1774="SELL",E1774-F1774,IF(D1774="BUY",F1774-E1774)))*C1774</f>
        <v>1591.5</v>
      </c>
      <c r="J1774" s="41">
        <v>0</v>
      </c>
      <c r="K1774" s="8">
        <v>0</v>
      </c>
      <c r="L1774" s="49">
        <f t="shared" ref="L1774" si="3993">(J1774+I1774+K1774)/C1774</f>
        <v>1.5</v>
      </c>
      <c r="M1774" s="49">
        <f t="shared" ref="M1774" si="3994">L1774*C1774</f>
        <v>1591.5</v>
      </c>
    </row>
    <row r="1775" spans="1:13" s="42" customFormat="1" x14ac:dyDescent="0.25">
      <c r="A1775" s="5">
        <v>43305</v>
      </c>
      <c r="B1775" s="37" t="s">
        <v>462</v>
      </c>
      <c r="C1775" s="37">
        <v>1200</v>
      </c>
      <c r="D1775" s="37" t="s">
        <v>17</v>
      </c>
      <c r="E1775" s="74">
        <v>817</v>
      </c>
      <c r="F1775" s="37">
        <v>820</v>
      </c>
      <c r="G1775" s="37">
        <v>0</v>
      </c>
      <c r="H1775" s="74">
        <v>0</v>
      </c>
      <c r="I1775" s="49">
        <f t="shared" ref="I1775" si="3995">(IF(D1775="SELL",E1775-F1775,IF(D1775="BUY",F1775-E1775)))*C1775</f>
        <v>3600</v>
      </c>
      <c r="J1775" s="41">
        <v>0</v>
      </c>
      <c r="K1775" s="8">
        <v>0</v>
      </c>
      <c r="L1775" s="49">
        <f t="shared" ref="L1775" si="3996">(J1775+I1775+K1775)/C1775</f>
        <v>3</v>
      </c>
      <c r="M1775" s="49">
        <f t="shared" ref="M1775" si="3997">L1775*C1775</f>
        <v>3600</v>
      </c>
    </row>
    <row r="1776" spans="1:13" s="42" customFormat="1" x14ac:dyDescent="0.25">
      <c r="A1776" s="5">
        <v>43305</v>
      </c>
      <c r="B1776" s="37" t="s">
        <v>261</v>
      </c>
      <c r="C1776" s="37">
        <v>1200</v>
      </c>
      <c r="D1776" s="37" t="s">
        <v>17</v>
      </c>
      <c r="E1776" s="74">
        <v>344.5</v>
      </c>
      <c r="F1776" s="37">
        <v>341</v>
      </c>
      <c r="G1776" s="37">
        <v>0</v>
      </c>
      <c r="H1776" s="74">
        <v>0</v>
      </c>
      <c r="I1776" s="49">
        <f t="shared" ref="I1776" si="3998">(IF(D1776="SELL",E1776-F1776,IF(D1776="BUY",F1776-E1776)))*C1776</f>
        <v>-4200</v>
      </c>
      <c r="J1776" s="41">
        <v>0</v>
      </c>
      <c r="K1776" s="8">
        <v>0</v>
      </c>
      <c r="L1776" s="49">
        <f t="shared" ref="L1776" si="3999">(J1776+I1776+K1776)/C1776</f>
        <v>-3.5</v>
      </c>
      <c r="M1776" s="49">
        <f t="shared" ref="M1776" si="4000">L1776*C1776</f>
        <v>-4200</v>
      </c>
    </row>
    <row r="1777" spans="1:13" s="42" customFormat="1" x14ac:dyDescent="0.25">
      <c r="A1777" s="5">
        <v>43305</v>
      </c>
      <c r="B1777" s="37" t="s">
        <v>447</v>
      </c>
      <c r="C1777" s="37">
        <v>800</v>
      </c>
      <c r="D1777" s="37" t="s">
        <v>17</v>
      </c>
      <c r="E1777" s="74">
        <v>836.5</v>
      </c>
      <c r="F1777" s="37">
        <v>830.5</v>
      </c>
      <c r="G1777" s="37">
        <v>0</v>
      </c>
      <c r="H1777" s="74">
        <v>0</v>
      </c>
      <c r="I1777" s="49">
        <f t="shared" ref="I1777" si="4001">(IF(D1777="SELL",E1777-F1777,IF(D1777="BUY",F1777-E1777)))*C1777</f>
        <v>-4800</v>
      </c>
      <c r="J1777" s="41">
        <v>0</v>
      </c>
      <c r="K1777" s="8">
        <v>0</v>
      </c>
      <c r="L1777" s="49">
        <f t="shared" ref="L1777" si="4002">(J1777+I1777+K1777)/C1777</f>
        <v>-6</v>
      </c>
      <c r="M1777" s="49">
        <f t="shared" ref="M1777" si="4003">L1777*C1777</f>
        <v>-4800</v>
      </c>
    </row>
    <row r="1778" spans="1:13" s="42" customFormat="1" x14ac:dyDescent="0.25">
      <c r="A1778" s="5">
        <v>43304</v>
      </c>
      <c r="B1778" s="37" t="s">
        <v>222</v>
      </c>
      <c r="C1778" s="37">
        <v>1200</v>
      </c>
      <c r="D1778" s="37" t="s">
        <v>17</v>
      </c>
      <c r="E1778" s="74">
        <v>589</v>
      </c>
      <c r="F1778" s="37">
        <v>590.5</v>
      </c>
      <c r="G1778" s="37">
        <v>593</v>
      </c>
      <c r="H1778" s="74">
        <v>596</v>
      </c>
      <c r="I1778" s="49">
        <f t="shared" ref="I1778" si="4004">(IF(D1778="SELL",E1778-F1778,IF(D1778="BUY",F1778-E1778)))*C1778</f>
        <v>1800</v>
      </c>
      <c r="J1778" s="41">
        <f t="shared" ref="J1778:J1779" si="4005">(IF(D1778="SELL",IF(G1778="",0,F1778-G1778),IF(D1778="BUY",IF(G1778="",0,G1778-F1778))))*C1778</f>
        <v>3000</v>
      </c>
      <c r="K1778" s="8">
        <v>3600</v>
      </c>
      <c r="L1778" s="49">
        <f t="shared" ref="L1778" si="4006">(J1778+I1778+K1778)/C1778</f>
        <v>7</v>
      </c>
      <c r="M1778" s="49">
        <f t="shared" ref="M1778" si="4007">L1778*C1778</f>
        <v>8400</v>
      </c>
    </row>
    <row r="1779" spans="1:13" s="42" customFormat="1" x14ac:dyDescent="0.25">
      <c r="A1779" s="5">
        <v>43304</v>
      </c>
      <c r="B1779" s="37" t="s">
        <v>365</v>
      </c>
      <c r="C1779" s="37">
        <v>4000</v>
      </c>
      <c r="D1779" s="37" t="s">
        <v>17</v>
      </c>
      <c r="E1779" s="74">
        <v>166.5</v>
      </c>
      <c r="F1779" s="37">
        <v>167</v>
      </c>
      <c r="G1779" s="37">
        <v>168</v>
      </c>
      <c r="H1779" s="74">
        <v>169</v>
      </c>
      <c r="I1779" s="49">
        <f t="shared" ref="I1779" si="4008">(IF(D1779="SELL",E1779-F1779,IF(D1779="BUY",F1779-E1779)))*C1779</f>
        <v>2000</v>
      </c>
      <c r="J1779" s="41">
        <f t="shared" si="4005"/>
        <v>4000</v>
      </c>
      <c r="K1779" s="8">
        <v>4000</v>
      </c>
      <c r="L1779" s="49">
        <f t="shared" ref="L1779" si="4009">(J1779+I1779+K1779)/C1779</f>
        <v>2.5</v>
      </c>
      <c r="M1779" s="49">
        <f t="shared" ref="M1779" si="4010">L1779*C1779</f>
        <v>10000</v>
      </c>
    </row>
    <row r="1780" spans="1:13" s="42" customFormat="1" x14ac:dyDescent="0.25">
      <c r="A1780" s="5">
        <v>43304</v>
      </c>
      <c r="B1780" s="37" t="s">
        <v>260</v>
      </c>
      <c r="C1780" s="37">
        <v>400</v>
      </c>
      <c r="D1780" s="37" t="s">
        <v>17</v>
      </c>
      <c r="E1780" s="74">
        <v>1312</v>
      </c>
      <c r="F1780" s="37">
        <v>1315</v>
      </c>
      <c r="G1780" s="37">
        <v>0</v>
      </c>
      <c r="H1780" s="74">
        <v>0</v>
      </c>
      <c r="I1780" s="49">
        <f t="shared" ref="I1780" si="4011">(IF(D1780="SELL",E1780-F1780,IF(D1780="BUY",F1780-E1780)))*C1780</f>
        <v>1200</v>
      </c>
      <c r="J1780" s="41">
        <v>0</v>
      </c>
      <c r="K1780" s="8">
        <v>0</v>
      </c>
      <c r="L1780" s="49">
        <f t="shared" ref="L1780" si="4012">(J1780+I1780+K1780)/C1780</f>
        <v>3</v>
      </c>
      <c r="M1780" s="49">
        <f t="shared" ref="M1780" si="4013">L1780*C1780</f>
        <v>1200</v>
      </c>
    </row>
    <row r="1781" spans="1:13" s="42" customFormat="1" x14ac:dyDescent="0.25">
      <c r="A1781" s="5">
        <v>43304</v>
      </c>
      <c r="B1781" s="37" t="s">
        <v>420</v>
      </c>
      <c r="C1781" s="37">
        <v>350</v>
      </c>
      <c r="D1781" s="37" t="s">
        <v>20</v>
      </c>
      <c r="E1781" s="74">
        <v>1329</v>
      </c>
      <c r="F1781" s="37">
        <v>1325</v>
      </c>
      <c r="G1781" s="37">
        <v>1315</v>
      </c>
      <c r="H1781" s="74">
        <v>0</v>
      </c>
      <c r="I1781" s="49">
        <f t="shared" ref="I1781" si="4014">(IF(D1781="SELL",E1781-F1781,IF(D1781="BUY",F1781-E1781)))*C1781</f>
        <v>1400</v>
      </c>
      <c r="J1781" s="41">
        <f t="shared" ref="J1781:J1783" si="4015">(IF(D1781="SELL",IF(G1781="",0,F1781-G1781),IF(D1781="BUY",IF(G1781="",0,G1781-F1781))))*C1781</f>
        <v>3500</v>
      </c>
      <c r="K1781" s="8">
        <v>0</v>
      </c>
      <c r="L1781" s="49">
        <f t="shared" ref="L1781" si="4016">(J1781+I1781+K1781)/C1781</f>
        <v>14</v>
      </c>
      <c r="M1781" s="49">
        <f t="shared" ref="M1781" si="4017">L1781*C1781</f>
        <v>4900</v>
      </c>
    </row>
    <row r="1782" spans="1:13" s="42" customFormat="1" x14ac:dyDescent="0.25">
      <c r="A1782" s="5">
        <v>43304</v>
      </c>
      <c r="B1782" s="37" t="s">
        <v>254</v>
      </c>
      <c r="C1782" s="37">
        <v>600</v>
      </c>
      <c r="D1782" s="37" t="s">
        <v>17</v>
      </c>
      <c r="E1782" s="74">
        <v>1205</v>
      </c>
      <c r="F1782" s="37">
        <v>1208</v>
      </c>
      <c r="G1782" s="37">
        <v>1214</v>
      </c>
      <c r="H1782" s="74">
        <v>0</v>
      </c>
      <c r="I1782" s="49">
        <f t="shared" ref="I1782" si="4018">(IF(D1782="SELL",E1782-F1782,IF(D1782="BUY",F1782-E1782)))*C1782</f>
        <v>1800</v>
      </c>
      <c r="J1782" s="41">
        <f t="shared" si="4015"/>
        <v>3600</v>
      </c>
      <c r="K1782" s="8">
        <v>0</v>
      </c>
      <c r="L1782" s="49">
        <f t="shared" ref="L1782" si="4019">(J1782+I1782+K1782)/C1782</f>
        <v>9</v>
      </c>
      <c r="M1782" s="49">
        <f t="shared" ref="M1782" si="4020">L1782*C1782</f>
        <v>5400</v>
      </c>
    </row>
    <row r="1783" spans="1:13" s="42" customFormat="1" x14ac:dyDescent="0.25">
      <c r="A1783" s="5">
        <v>43304</v>
      </c>
      <c r="B1783" s="37" t="s">
        <v>413</v>
      </c>
      <c r="C1783" s="37">
        <v>500</v>
      </c>
      <c r="D1783" s="37" t="s">
        <v>17</v>
      </c>
      <c r="E1783" s="74">
        <v>940</v>
      </c>
      <c r="F1783" s="37">
        <v>944</v>
      </c>
      <c r="G1783" s="37">
        <v>950</v>
      </c>
      <c r="H1783" s="74">
        <v>0</v>
      </c>
      <c r="I1783" s="49">
        <f t="shared" ref="I1783" si="4021">(IF(D1783="SELL",E1783-F1783,IF(D1783="BUY",F1783-E1783)))*C1783</f>
        <v>2000</v>
      </c>
      <c r="J1783" s="41">
        <f t="shared" si="4015"/>
        <v>3000</v>
      </c>
      <c r="K1783" s="8">
        <v>0</v>
      </c>
      <c r="L1783" s="49">
        <f t="shared" ref="L1783" si="4022">(J1783+I1783+K1783)/C1783</f>
        <v>10</v>
      </c>
      <c r="M1783" s="49">
        <f t="shared" ref="M1783" si="4023">L1783*C1783</f>
        <v>5000</v>
      </c>
    </row>
    <row r="1784" spans="1:13" s="42" customFormat="1" x14ac:dyDescent="0.25">
      <c r="A1784" s="5">
        <v>43301</v>
      </c>
      <c r="B1784" s="37" t="s">
        <v>413</v>
      </c>
      <c r="C1784" s="37">
        <v>500</v>
      </c>
      <c r="D1784" s="37" t="s">
        <v>20</v>
      </c>
      <c r="E1784" s="74">
        <v>934</v>
      </c>
      <c r="F1784" s="37">
        <v>931</v>
      </c>
      <c r="G1784" s="37">
        <v>0</v>
      </c>
      <c r="H1784" s="74">
        <v>0</v>
      </c>
      <c r="I1784" s="49">
        <f t="shared" ref="I1784" si="4024">(IF(D1784="SELL",E1784-F1784,IF(D1784="BUY",F1784-E1784)))*C1784</f>
        <v>1500</v>
      </c>
      <c r="J1784" s="41">
        <v>0</v>
      </c>
      <c r="K1784" s="8">
        <v>0</v>
      </c>
      <c r="L1784" s="49">
        <f t="shared" ref="L1784" si="4025">(J1784+I1784+K1784)/C1784</f>
        <v>3</v>
      </c>
      <c r="M1784" s="49">
        <f t="shared" ref="M1784" si="4026">L1784*C1784</f>
        <v>1500</v>
      </c>
    </row>
    <row r="1785" spans="1:13" s="42" customFormat="1" x14ac:dyDescent="0.25">
      <c r="A1785" s="5">
        <v>43301</v>
      </c>
      <c r="B1785" s="37" t="s">
        <v>447</v>
      </c>
      <c r="C1785" s="37">
        <v>800</v>
      </c>
      <c r="D1785" s="37" t="s">
        <v>20</v>
      </c>
      <c r="E1785" s="74">
        <v>801</v>
      </c>
      <c r="F1785" s="37">
        <v>799</v>
      </c>
      <c r="G1785" s="37">
        <v>0</v>
      </c>
      <c r="H1785" s="74">
        <v>0</v>
      </c>
      <c r="I1785" s="49">
        <f t="shared" ref="I1785:I1786" si="4027">(IF(D1785="SELL",E1785-F1785,IF(D1785="BUY",F1785-E1785)))*C1785</f>
        <v>1600</v>
      </c>
      <c r="J1785" s="41">
        <v>0</v>
      </c>
      <c r="K1785" s="8">
        <v>0</v>
      </c>
      <c r="L1785" s="49">
        <f t="shared" ref="L1785:L1786" si="4028">(J1785+I1785+K1785)/C1785</f>
        <v>2</v>
      </c>
      <c r="M1785" s="49">
        <f t="shared" ref="M1785:M1786" si="4029">L1785*C1785</f>
        <v>1600</v>
      </c>
    </row>
    <row r="1786" spans="1:13" s="42" customFormat="1" x14ac:dyDescent="0.25">
      <c r="A1786" s="5">
        <v>43301</v>
      </c>
      <c r="B1786" s="37" t="s">
        <v>365</v>
      </c>
      <c r="C1786" s="37">
        <v>4000</v>
      </c>
      <c r="D1786" s="37" t="s">
        <v>17</v>
      </c>
      <c r="E1786" s="74">
        <v>160.5</v>
      </c>
      <c r="F1786" s="37">
        <v>161</v>
      </c>
      <c r="G1786" s="37">
        <v>162</v>
      </c>
      <c r="H1786" s="74">
        <v>164</v>
      </c>
      <c r="I1786" s="49">
        <f t="shared" si="4027"/>
        <v>2000</v>
      </c>
      <c r="J1786" s="41">
        <f t="shared" ref="J1786" si="4030">(IF(D1786="SELL",IF(G1786="",0,F1786-G1786),IF(D1786="BUY",IF(G1786="",0,G1786-F1786))))*C1786</f>
        <v>4000</v>
      </c>
      <c r="K1786" s="8">
        <v>8000</v>
      </c>
      <c r="L1786" s="49">
        <f t="shared" si="4028"/>
        <v>3.5</v>
      </c>
      <c r="M1786" s="49">
        <f t="shared" si="4029"/>
        <v>14000</v>
      </c>
    </row>
    <row r="1787" spans="1:13" s="42" customFormat="1" x14ac:dyDescent="0.25">
      <c r="A1787" s="5">
        <v>43301</v>
      </c>
      <c r="B1787" s="37" t="s">
        <v>246</v>
      </c>
      <c r="C1787" s="37">
        <v>1575</v>
      </c>
      <c r="D1787" s="37" t="s">
        <v>20</v>
      </c>
      <c r="E1787" s="74">
        <v>278</v>
      </c>
      <c r="F1787" s="37">
        <v>277</v>
      </c>
      <c r="G1787" s="37">
        <v>275</v>
      </c>
      <c r="H1787" s="74">
        <v>0</v>
      </c>
      <c r="I1787" s="49">
        <f t="shared" ref="I1787" si="4031">(IF(D1787="SELL",E1787-F1787,IF(D1787="BUY",F1787-E1787)))*C1787</f>
        <v>1575</v>
      </c>
      <c r="J1787" s="41">
        <f t="shared" ref="J1787" si="4032">(IF(D1787="SELL",IF(G1787="",0,F1787-G1787),IF(D1787="BUY",IF(G1787="",0,G1787-F1787))))*C1787</f>
        <v>3150</v>
      </c>
      <c r="K1787" s="8">
        <v>0</v>
      </c>
      <c r="L1787" s="49">
        <f t="shared" ref="L1787" si="4033">(J1787+I1787+K1787)/C1787</f>
        <v>3</v>
      </c>
      <c r="M1787" s="49">
        <f t="shared" ref="M1787" si="4034">L1787*C1787</f>
        <v>4725</v>
      </c>
    </row>
    <row r="1788" spans="1:13" s="42" customFormat="1" x14ac:dyDescent="0.25">
      <c r="A1788" s="5">
        <v>43301</v>
      </c>
      <c r="B1788" s="37" t="s">
        <v>420</v>
      </c>
      <c r="C1788" s="37">
        <v>350</v>
      </c>
      <c r="D1788" s="37" t="s">
        <v>20</v>
      </c>
      <c r="E1788" s="74">
        <v>1350</v>
      </c>
      <c r="F1788" s="37">
        <v>1345</v>
      </c>
      <c r="G1788" s="37">
        <v>0</v>
      </c>
      <c r="H1788" s="74">
        <v>0</v>
      </c>
      <c r="I1788" s="49">
        <f t="shared" ref="I1788" si="4035">(IF(D1788="SELL",E1788-F1788,IF(D1788="BUY",F1788-E1788)))*C1788</f>
        <v>1750</v>
      </c>
      <c r="J1788" s="41">
        <v>0</v>
      </c>
      <c r="K1788" s="8">
        <v>0</v>
      </c>
      <c r="L1788" s="49">
        <f t="shared" ref="L1788" si="4036">(J1788+I1788+K1788)/C1788</f>
        <v>5</v>
      </c>
      <c r="M1788" s="49">
        <f t="shared" ref="M1788" si="4037">L1788*C1788</f>
        <v>1750</v>
      </c>
    </row>
    <row r="1789" spans="1:13" s="42" customFormat="1" x14ac:dyDescent="0.25">
      <c r="A1789" s="5">
        <v>43300</v>
      </c>
      <c r="B1789" s="37" t="s">
        <v>460</v>
      </c>
      <c r="C1789" s="37">
        <v>6000</v>
      </c>
      <c r="D1789" s="37" t="s">
        <v>17</v>
      </c>
      <c r="E1789" s="74">
        <v>81.2</v>
      </c>
      <c r="F1789" s="37">
        <v>81.5</v>
      </c>
      <c r="G1789" s="37">
        <v>82.1</v>
      </c>
      <c r="H1789" s="74">
        <v>0</v>
      </c>
      <c r="I1789" s="49">
        <f t="shared" ref="I1789" si="4038">(IF(D1789="SELL",E1789-F1789,IF(D1789="BUY",F1789-E1789)))*C1789</f>
        <v>1799.9999999999829</v>
      </c>
      <c r="J1789" s="41">
        <f t="shared" ref="J1789" si="4039">(IF(D1789="SELL",IF(G1789="",0,F1789-G1789),IF(D1789="BUY",IF(G1789="",0,G1789-F1789))))*C1789</f>
        <v>3599.9999999999659</v>
      </c>
      <c r="K1789" s="8">
        <v>0</v>
      </c>
      <c r="L1789" s="49">
        <f t="shared" ref="L1789" si="4040">(J1789+I1789+K1789)/C1789</f>
        <v>0.89999999999999147</v>
      </c>
      <c r="M1789" s="49">
        <f t="shared" ref="M1789" si="4041">L1789*C1789</f>
        <v>5399.9999999999491</v>
      </c>
    </row>
    <row r="1790" spans="1:13" s="42" customFormat="1" x14ac:dyDescent="0.25">
      <c r="A1790" s="5">
        <v>43300</v>
      </c>
      <c r="B1790" s="37" t="s">
        <v>461</v>
      </c>
      <c r="C1790" s="37">
        <v>350</v>
      </c>
      <c r="D1790" s="37" t="s">
        <v>17</v>
      </c>
      <c r="E1790" s="74">
        <v>1270</v>
      </c>
      <c r="F1790" s="37">
        <v>1274</v>
      </c>
      <c r="G1790" s="37">
        <v>0</v>
      </c>
      <c r="H1790" s="74">
        <v>0</v>
      </c>
      <c r="I1790" s="49">
        <f t="shared" ref="I1790" si="4042">(IF(D1790="SELL",E1790-F1790,IF(D1790="BUY",F1790-E1790)))*C1790</f>
        <v>1400</v>
      </c>
      <c r="J1790" s="41">
        <v>0</v>
      </c>
      <c r="K1790" s="8">
        <v>0</v>
      </c>
      <c r="L1790" s="49">
        <f t="shared" ref="L1790" si="4043">(J1790+I1790+K1790)/C1790</f>
        <v>4</v>
      </c>
      <c r="M1790" s="49">
        <f t="shared" ref="M1790" si="4044">L1790*C1790</f>
        <v>1400</v>
      </c>
    </row>
    <row r="1791" spans="1:13" s="42" customFormat="1" x14ac:dyDescent="0.25">
      <c r="A1791" s="5">
        <v>43300</v>
      </c>
      <c r="B1791" s="37" t="s">
        <v>314</v>
      </c>
      <c r="C1791" s="37">
        <v>750</v>
      </c>
      <c r="D1791" s="37" t="s">
        <v>17</v>
      </c>
      <c r="E1791" s="74">
        <v>852</v>
      </c>
      <c r="F1791" s="37">
        <v>854</v>
      </c>
      <c r="G1791" s="37">
        <v>858</v>
      </c>
      <c r="H1791" s="74">
        <v>0</v>
      </c>
      <c r="I1791" s="49">
        <f t="shared" ref="I1791" si="4045">(IF(D1791="SELL",E1791-F1791,IF(D1791="BUY",F1791-E1791)))*C1791</f>
        <v>1500</v>
      </c>
      <c r="J1791" s="41">
        <f t="shared" ref="J1791" si="4046">(IF(D1791="SELL",IF(G1791="",0,F1791-G1791),IF(D1791="BUY",IF(G1791="",0,G1791-F1791))))*C1791</f>
        <v>3000</v>
      </c>
      <c r="K1791" s="8">
        <v>0</v>
      </c>
      <c r="L1791" s="49">
        <f t="shared" ref="L1791" si="4047">(J1791+I1791+K1791)/C1791</f>
        <v>6</v>
      </c>
      <c r="M1791" s="49">
        <f t="shared" ref="M1791" si="4048">L1791*C1791</f>
        <v>4500</v>
      </c>
    </row>
    <row r="1792" spans="1:13" s="42" customFormat="1" x14ac:dyDescent="0.25">
      <c r="A1792" s="5">
        <v>43300</v>
      </c>
      <c r="B1792" s="37" t="s">
        <v>447</v>
      </c>
      <c r="C1792" s="37">
        <v>800</v>
      </c>
      <c r="D1792" s="37" t="s">
        <v>20</v>
      </c>
      <c r="E1792" s="74">
        <v>800</v>
      </c>
      <c r="F1792" s="37">
        <v>798</v>
      </c>
      <c r="G1792" s="37">
        <v>0</v>
      </c>
      <c r="H1792" s="74">
        <v>0</v>
      </c>
      <c r="I1792" s="49">
        <f t="shared" ref="I1792" si="4049">(IF(D1792="SELL",E1792-F1792,IF(D1792="BUY",F1792-E1792)))*C1792</f>
        <v>1600</v>
      </c>
      <c r="J1792" s="41">
        <v>0</v>
      </c>
      <c r="K1792" s="8">
        <v>0</v>
      </c>
      <c r="L1792" s="49">
        <f t="shared" ref="L1792" si="4050">(J1792+I1792+K1792)/C1792</f>
        <v>2</v>
      </c>
      <c r="M1792" s="49">
        <f t="shared" ref="M1792" si="4051">L1792*C1792</f>
        <v>1600</v>
      </c>
    </row>
    <row r="1793" spans="1:13" s="42" customFormat="1" x14ac:dyDescent="0.25">
      <c r="A1793" s="5">
        <v>43300</v>
      </c>
      <c r="B1793" s="37" t="s">
        <v>364</v>
      </c>
      <c r="C1793" s="37">
        <v>500</v>
      </c>
      <c r="D1793" s="37" t="s">
        <v>20</v>
      </c>
      <c r="E1793" s="74">
        <v>1545</v>
      </c>
      <c r="F1793" s="37">
        <v>1542</v>
      </c>
      <c r="G1793" s="37">
        <v>1536</v>
      </c>
      <c r="H1793" s="74">
        <v>0</v>
      </c>
      <c r="I1793" s="49">
        <f t="shared" ref="I1793" si="4052">(IF(D1793="SELL",E1793-F1793,IF(D1793="BUY",F1793-E1793)))*C1793</f>
        <v>1500</v>
      </c>
      <c r="J1793" s="41">
        <f t="shared" ref="J1793" si="4053">(IF(D1793="SELL",IF(G1793="",0,F1793-G1793),IF(D1793="BUY",IF(G1793="",0,G1793-F1793))))*C1793</f>
        <v>3000</v>
      </c>
      <c r="K1793" s="8">
        <v>0</v>
      </c>
      <c r="L1793" s="49">
        <f t="shared" ref="L1793" si="4054">(J1793+I1793+K1793)/C1793</f>
        <v>9</v>
      </c>
      <c r="M1793" s="49">
        <f t="shared" ref="M1793" si="4055">L1793*C1793</f>
        <v>4500</v>
      </c>
    </row>
    <row r="1794" spans="1:13" s="42" customFormat="1" x14ac:dyDescent="0.25">
      <c r="A1794" s="5">
        <v>43299</v>
      </c>
      <c r="B1794" s="37" t="s">
        <v>218</v>
      </c>
      <c r="C1794" s="37">
        <v>1000</v>
      </c>
      <c r="D1794" s="37" t="s">
        <v>17</v>
      </c>
      <c r="E1794" s="74">
        <v>1086</v>
      </c>
      <c r="F1794" s="37">
        <v>1088</v>
      </c>
      <c r="G1794" s="37">
        <v>1092</v>
      </c>
      <c r="H1794" s="74">
        <v>0</v>
      </c>
      <c r="I1794" s="49">
        <f t="shared" ref="I1794" si="4056">(IF(D1794="SELL",E1794-F1794,IF(D1794="BUY",F1794-E1794)))*C1794</f>
        <v>2000</v>
      </c>
      <c r="J1794" s="41">
        <f t="shared" ref="J1794" si="4057">(IF(D1794="SELL",IF(G1794="",0,F1794-G1794),IF(D1794="BUY",IF(G1794="",0,G1794-F1794))))*C1794</f>
        <v>4000</v>
      </c>
      <c r="K1794" s="8">
        <v>0</v>
      </c>
      <c r="L1794" s="49">
        <f t="shared" ref="L1794" si="4058">(J1794+I1794+K1794)/C1794</f>
        <v>6</v>
      </c>
      <c r="M1794" s="49">
        <f t="shared" ref="M1794" si="4059">L1794*C1794</f>
        <v>6000</v>
      </c>
    </row>
    <row r="1795" spans="1:13" s="42" customFormat="1" x14ac:dyDescent="0.25">
      <c r="A1795" s="5">
        <v>43299</v>
      </c>
      <c r="B1795" s="37" t="s">
        <v>459</v>
      </c>
      <c r="C1795" s="37">
        <v>1200</v>
      </c>
      <c r="D1795" s="37" t="s">
        <v>20</v>
      </c>
      <c r="E1795" s="74">
        <v>533</v>
      </c>
      <c r="F1795" s="37">
        <v>531.5</v>
      </c>
      <c r="G1795" s="37">
        <v>529</v>
      </c>
      <c r="H1795" s="74">
        <v>0</v>
      </c>
      <c r="I1795" s="49">
        <f t="shared" ref="I1795" si="4060">(IF(D1795="SELL",E1795-F1795,IF(D1795="BUY",F1795-E1795)))*C1795</f>
        <v>1800</v>
      </c>
      <c r="J1795" s="41">
        <f t="shared" ref="J1795" si="4061">(IF(D1795="SELL",IF(G1795="",0,F1795-G1795),IF(D1795="BUY",IF(G1795="",0,G1795-F1795))))*C1795</f>
        <v>3000</v>
      </c>
      <c r="K1795" s="8">
        <v>0</v>
      </c>
      <c r="L1795" s="49">
        <f t="shared" ref="L1795" si="4062">(J1795+I1795+K1795)/C1795</f>
        <v>4</v>
      </c>
      <c r="M1795" s="49">
        <f t="shared" ref="M1795" si="4063">L1795*C1795</f>
        <v>4800</v>
      </c>
    </row>
    <row r="1796" spans="1:13" s="42" customFormat="1" x14ac:dyDescent="0.25">
      <c r="A1796" s="5">
        <v>43299</v>
      </c>
      <c r="B1796" s="37" t="s">
        <v>320</v>
      </c>
      <c r="C1796" s="37">
        <v>350</v>
      </c>
      <c r="D1796" s="37" t="s">
        <v>20</v>
      </c>
      <c r="E1796" s="74">
        <v>1251</v>
      </c>
      <c r="F1796" s="37">
        <v>1246</v>
      </c>
      <c r="G1796" s="37">
        <v>1236</v>
      </c>
      <c r="H1796" s="74">
        <v>0</v>
      </c>
      <c r="I1796" s="49">
        <f t="shared" ref="I1796" si="4064">(IF(D1796="SELL",E1796-F1796,IF(D1796="BUY",F1796-E1796)))*C1796</f>
        <v>1750</v>
      </c>
      <c r="J1796" s="41">
        <f t="shared" ref="J1796" si="4065">(IF(D1796="SELL",IF(G1796="",0,F1796-G1796),IF(D1796="BUY",IF(G1796="",0,G1796-F1796))))*C1796</f>
        <v>3500</v>
      </c>
      <c r="K1796" s="8">
        <v>0</v>
      </c>
      <c r="L1796" s="49">
        <f t="shared" ref="L1796" si="4066">(J1796+I1796+K1796)/C1796</f>
        <v>15</v>
      </c>
      <c r="M1796" s="49">
        <f t="shared" ref="M1796" si="4067">L1796*C1796</f>
        <v>5250</v>
      </c>
    </row>
    <row r="1797" spans="1:13" s="42" customFormat="1" x14ac:dyDescent="0.25">
      <c r="A1797" s="5">
        <v>43299</v>
      </c>
      <c r="B1797" s="37" t="s">
        <v>182</v>
      </c>
      <c r="C1797" s="37">
        <v>800</v>
      </c>
      <c r="D1797" s="37" t="s">
        <v>20</v>
      </c>
      <c r="E1797" s="74">
        <v>829</v>
      </c>
      <c r="F1797" s="37">
        <v>826.6</v>
      </c>
      <c r="G1797" s="37">
        <v>823</v>
      </c>
      <c r="H1797" s="74">
        <v>0</v>
      </c>
      <c r="I1797" s="49">
        <f t="shared" ref="I1797" si="4068">(IF(D1797="SELL",E1797-F1797,IF(D1797="BUY",F1797-E1797)))*C1797</f>
        <v>1919.9999999999818</v>
      </c>
      <c r="J1797" s="41">
        <f t="shared" ref="J1797" si="4069">(IF(D1797="SELL",IF(G1797="",0,F1797-G1797),IF(D1797="BUY",IF(G1797="",0,G1797-F1797))))*C1797</f>
        <v>2880.0000000000182</v>
      </c>
      <c r="K1797" s="8">
        <v>0</v>
      </c>
      <c r="L1797" s="49">
        <f t="shared" ref="L1797" si="4070">(J1797+I1797+K1797)/C1797</f>
        <v>6</v>
      </c>
      <c r="M1797" s="49">
        <f t="shared" ref="M1797" si="4071">L1797*C1797</f>
        <v>4800</v>
      </c>
    </row>
    <row r="1798" spans="1:13" s="42" customFormat="1" x14ac:dyDescent="0.25">
      <c r="A1798" s="5">
        <v>43299</v>
      </c>
      <c r="B1798" s="37" t="s">
        <v>364</v>
      </c>
      <c r="C1798" s="37">
        <v>500</v>
      </c>
      <c r="D1798" s="37" t="s">
        <v>20</v>
      </c>
      <c r="E1798" s="74">
        <v>1609.5</v>
      </c>
      <c r="F1798" s="37">
        <v>1605</v>
      </c>
      <c r="G1798" s="37">
        <v>0</v>
      </c>
      <c r="H1798" s="74">
        <v>0</v>
      </c>
      <c r="I1798" s="49">
        <f t="shared" ref="I1798" si="4072">(IF(D1798="SELL",E1798-F1798,IF(D1798="BUY",F1798-E1798)))*C1798</f>
        <v>2250</v>
      </c>
      <c r="J1798" s="41">
        <v>0</v>
      </c>
      <c r="K1798" s="8">
        <v>0</v>
      </c>
      <c r="L1798" s="49">
        <f t="shared" ref="L1798" si="4073">(J1798+I1798+K1798)/C1798</f>
        <v>4.5</v>
      </c>
      <c r="M1798" s="49">
        <f t="shared" ref="M1798" si="4074">L1798*C1798</f>
        <v>2250</v>
      </c>
    </row>
    <row r="1799" spans="1:13" s="42" customFormat="1" x14ac:dyDescent="0.25">
      <c r="A1799" s="5">
        <v>43298</v>
      </c>
      <c r="B1799" s="37" t="s">
        <v>458</v>
      </c>
      <c r="C1799" s="37">
        <v>1000</v>
      </c>
      <c r="D1799" s="37" t="s">
        <v>17</v>
      </c>
      <c r="E1799" s="74">
        <v>1065</v>
      </c>
      <c r="F1799" s="37">
        <v>1066.5</v>
      </c>
      <c r="G1799" s="37">
        <v>1069.5</v>
      </c>
      <c r="H1799" s="74">
        <v>1074</v>
      </c>
      <c r="I1799" s="49">
        <f t="shared" ref="I1799" si="4075">(IF(D1799="SELL",E1799-F1799,IF(D1799="BUY",F1799-E1799)))*C1799</f>
        <v>1500</v>
      </c>
      <c r="J1799" s="41">
        <f t="shared" ref="J1799" si="4076">(IF(D1799="SELL",IF(G1799="",0,F1799-G1799),IF(D1799="BUY",IF(G1799="",0,G1799-F1799))))*C1799</f>
        <v>3000</v>
      </c>
      <c r="K1799" s="8">
        <v>4500</v>
      </c>
      <c r="L1799" s="49">
        <f t="shared" ref="L1799" si="4077">(J1799+I1799+K1799)/C1799</f>
        <v>9</v>
      </c>
      <c r="M1799" s="49">
        <f t="shared" ref="M1799" si="4078">L1799*C1799</f>
        <v>9000</v>
      </c>
    </row>
    <row r="1800" spans="1:13" s="42" customFormat="1" x14ac:dyDescent="0.25">
      <c r="A1800" s="5">
        <v>43298</v>
      </c>
      <c r="B1800" s="37" t="s">
        <v>447</v>
      </c>
      <c r="C1800" s="37">
        <v>800</v>
      </c>
      <c r="D1800" s="37" t="s">
        <v>20</v>
      </c>
      <c r="E1800" s="74">
        <v>841</v>
      </c>
      <c r="F1800" s="37">
        <v>839</v>
      </c>
      <c r="G1800" s="37">
        <v>0</v>
      </c>
      <c r="H1800" s="74">
        <v>0</v>
      </c>
      <c r="I1800" s="49">
        <f t="shared" ref="I1800" si="4079">(IF(D1800="SELL",E1800-F1800,IF(D1800="BUY",F1800-E1800)))*C1800</f>
        <v>1600</v>
      </c>
      <c r="J1800" s="41">
        <v>0</v>
      </c>
      <c r="K1800" s="8">
        <v>0</v>
      </c>
      <c r="L1800" s="49">
        <f t="shared" ref="L1800" si="4080">(J1800+I1800+K1800)/C1800</f>
        <v>2</v>
      </c>
      <c r="M1800" s="49">
        <f t="shared" ref="M1800" si="4081">L1800*C1800</f>
        <v>1600</v>
      </c>
    </row>
    <row r="1801" spans="1:13" s="42" customFormat="1" x14ac:dyDescent="0.25">
      <c r="A1801" s="5">
        <v>43298</v>
      </c>
      <c r="B1801" s="37" t="s">
        <v>336</v>
      </c>
      <c r="C1801" s="37">
        <v>1200</v>
      </c>
      <c r="D1801" s="37" t="s">
        <v>17</v>
      </c>
      <c r="E1801" s="74">
        <v>525</v>
      </c>
      <c r="F1801" s="37">
        <v>526.5</v>
      </c>
      <c r="G1801" s="37">
        <v>529.5</v>
      </c>
      <c r="H1801" s="74">
        <v>0</v>
      </c>
      <c r="I1801" s="49">
        <f t="shared" ref="I1801" si="4082">(IF(D1801="SELL",E1801-F1801,IF(D1801="BUY",F1801-E1801)))*C1801</f>
        <v>1800</v>
      </c>
      <c r="J1801" s="41">
        <f t="shared" ref="J1801" si="4083">(IF(D1801="SELL",IF(G1801="",0,F1801-G1801),IF(D1801="BUY",IF(G1801="",0,G1801-F1801))))*C1801</f>
        <v>3600</v>
      </c>
      <c r="K1801" s="8">
        <v>0</v>
      </c>
      <c r="L1801" s="49">
        <f t="shared" ref="L1801" si="4084">(J1801+I1801+K1801)/C1801</f>
        <v>4.5</v>
      </c>
      <c r="M1801" s="49">
        <f t="shared" ref="M1801" si="4085">L1801*C1801</f>
        <v>5400</v>
      </c>
    </row>
    <row r="1802" spans="1:13" s="42" customFormat="1" x14ac:dyDescent="0.25">
      <c r="A1802" s="5">
        <v>43297</v>
      </c>
      <c r="B1802" s="37" t="s">
        <v>430</v>
      </c>
      <c r="C1802" s="37">
        <v>2500</v>
      </c>
      <c r="D1802" s="37" t="s">
        <v>20</v>
      </c>
      <c r="E1802" s="74">
        <v>198.45</v>
      </c>
      <c r="F1802" s="37">
        <v>197.9</v>
      </c>
      <c r="G1802" s="37">
        <v>197</v>
      </c>
      <c r="H1802" s="74">
        <v>196</v>
      </c>
      <c r="I1802" s="49">
        <f t="shared" ref="I1802:I1803" si="4086">(IF(D1802="SELL",E1802-F1802,IF(D1802="BUY",F1802-E1802)))*C1802</f>
        <v>1374.9999999999573</v>
      </c>
      <c r="J1802" s="41">
        <f t="shared" ref="J1802" si="4087">(IF(D1802="SELL",IF(G1802="",0,F1802-G1802),IF(D1802="BUY",IF(G1802="",0,G1802-F1802))))*C1802</f>
        <v>2250.0000000000141</v>
      </c>
      <c r="K1802" s="8">
        <v>2500</v>
      </c>
      <c r="L1802" s="49">
        <f t="shared" ref="L1802:L1803" si="4088">(J1802+I1802+K1802)/C1802</f>
        <v>2.4499999999999882</v>
      </c>
      <c r="M1802" s="49">
        <f t="shared" ref="M1802:M1803" si="4089">L1802*C1802</f>
        <v>6124.9999999999709</v>
      </c>
    </row>
    <row r="1803" spans="1:13" s="42" customFormat="1" x14ac:dyDescent="0.25">
      <c r="A1803" s="5">
        <v>43297</v>
      </c>
      <c r="B1803" s="37" t="s">
        <v>217</v>
      </c>
      <c r="C1803" s="37">
        <v>1200</v>
      </c>
      <c r="D1803" s="37" t="s">
        <v>20</v>
      </c>
      <c r="E1803" s="74">
        <v>626</v>
      </c>
      <c r="F1803" s="37">
        <v>624.5</v>
      </c>
      <c r="G1803" s="37">
        <v>0</v>
      </c>
      <c r="H1803" s="74">
        <v>0</v>
      </c>
      <c r="I1803" s="49">
        <f t="shared" si="4086"/>
        <v>1800</v>
      </c>
      <c r="J1803" s="41">
        <v>0</v>
      </c>
      <c r="K1803" s="8">
        <v>0</v>
      </c>
      <c r="L1803" s="49">
        <f t="shared" si="4088"/>
        <v>1.5</v>
      </c>
      <c r="M1803" s="49">
        <f t="shared" si="4089"/>
        <v>1800</v>
      </c>
    </row>
    <row r="1804" spans="1:13" s="42" customFormat="1" x14ac:dyDescent="0.25">
      <c r="A1804" s="5">
        <v>43297</v>
      </c>
      <c r="B1804" s="37" t="s">
        <v>377</v>
      </c>
      <c r="C1804" s="37">
        <v>1200</v>
      </c>
      <c r="D1804" s="37" t="s">
        <v>17</v>
      </c>
      <c r="E1804" s="74">
        <v>642</v>
      </c>
      <c r="F1804" s="37">
        <v>643.5</v>
      </c>
      <c r="G1804" s="37">
        <v>0</v>
      </c>
      <c r="H1804" s="74">
        <v>0</v>
      </c>
      <c r="I1804" s="49">
        <f t="shared" ref="I1804" si="4090">(IF(D1804="SELL",E1804-F1804,IF(D1804="BUY",F1804-E1804)))*C1804</f>
        <v>1800</v>
      </c>
      <c r="J1804" s="41">
        <v>0</v>
      </c>
      <c r="K1804" s="8">
        <v>0</v>
      </c>
      <c r="L1804" s="49">
        <f t="shared" ref="L1804" si="4091">(J1804+I1804+K1804)/C1804</f>
        <v>1.5</v>
      </c>
      <c r="M1804" s="49">
        <f t="shared" ref="M1804" si="4092">L1804*C1804</f>
        <v>1800</v>
      </c>
    </row>
    <row r="1805" spans="1:13" s="42" customFormat="1" x14ac:dyDescent="0.25">
      <c r="A1805" s="5">
        <v>43297</v>
      </c>
      <c r="B1805" s="37" t="s">
        <v>47</v>
      </c>
      <c r="C1805" s="37">
        <v>6000</v>
      </c>
      <c r="D1805" s="37" t="s">
        <v>20</v>
      </c>
      <c r="E1805" s="74">
        <v>74.95</v>
      </c>
      <c r="F1805" s="37">
        <v>74.7</v>
      </c>
      <c r="G1805" s="37">
        <v>74.2</v>
      </c>
      <c r="H1805" s="74">
        <v>0</v>
      </c>
      <c r="I1805" s="49">
        <f t="shared" ref="I1805" si="4093">(IF(D1805="SELL",E1805-F1805,IF(D1805="BUY",F1805-E1805)))*C1805</f>
        <v>1500</v>
      </c>
      <c r="J1805" s="41">
        <f t="shared" ref="J1805" si="4094">(IF(D1805="SELL",IF(G1805="",0,F1805-G1805),IF(D1805="BUY",IF(G1805="",0,G1805-F1805))))*C1805</f>
        <v>3000</v>
      </c>
      <c r="K1805" s="8">
        <v>0</v>
      </c>
      <c r="L1805" s="49">
        <f t="shared" ref="L1805" si="4095">(J1805+I1805+K1805)/C1805</f>
        <v>0.75</v>
      </c>
      <c r="M1805" s="49">
        <f t="shared" ref="M1805" si="4096">L1805*C1805</f>
        <v>4500</v>
      </c>
    </row>
    <row r="1806" spans="1:13" s="42" customFormat="1" x14ac:dyDescent="0.25">
      <c r="A1806" s="5">
        <v>43297</v>
      </c>
      <c r="B1806" s="37" t="s">
        <v>260</v>
      </c>
      <c r="C1806" s="37">
        <v>400</v>
      </c>
      <c r="D1806" s="37" t="s">
        <v>20</v>
      </c>
      <c r="E1806" s="74">
        <v>1321</v>
      </c>
      <c r="F1806" s="37">
        <v>1317</v>
      </c>
      <c r="G1806" s="37">
        <v>1309</v>
      </c>
      <c r="H1806" s="74">
        <v>1297</v>
      </c>
      <c r="I1806" s="49">
        <f t="shared" ref="I1806:I1807" si="4097">(IF(D1806="SELL",E1806-F1806,IF(D1806="BUY",F1806-E1806)))*C1806</f>
        <v>1600</v>
      </c>
      <c r="J1806" s="41">
        <f t="shared" ref="J1806" si="4098">(IF(D1806="SELL",IF(G1806="",0,F1806-G1806),IF(D1806="BUY",IF(G1806="",0,G1806-F1806))))*C1806</f>
        <v>3200</v>
      </c>
      <c r="K1806" s="8">
        <v>4800</v>
      </c>
      <c r="L1806" s="49">
        <f t="shared" ref="L1806:L1807" si="4099">(J1806+I1806+K1806)/C1806</f>
        <v>24</v>
      </c>
      <c r="M1806" s="49">
        <f t="shared" ref="M1806:M1807" si="4100">L1806*C1806</f>
        <v>9600</v>
      </c>
    </row>
    <row r="1807" spans="1:13" s="42" customFormat="1" x14ac:dyDescent="0.25">
      <c r="A1807" s="5">
        <v>43294</v>
      </c>
      <c r="B1807" s="37" t="s">
        <v>335</v>
      </c>
      <c r="C1807" s="37">
        <v>1100</v>
      </c>
      <c r="D1807" s="37" t="s">
        <v>20</v>
      </c>
      <c r="E1807" s="74">
        <v>496.5</v>
      </c>
      <c r="F1807" s="37">
        <v>494</v>
      </c>
      <c r="G1807" s="37">
        <v>0</v>
      </c>
      <c r="H1807" s="74">
        <v>0</v>
      </c>
      <c r="I1807" s="49">
        <f t="shared" si="4097"/>
        <v>2750</v>
      </c>
      <c r="J1807" s="41">
        <v>0</v>
      </c>
      <c r="K1807" s="8">
        <v>0</v>
      </c>
      <c r="L1807" s="49">
        <f t="shared" si="4099"/>
        <v>2.5</v>
      </c>
      <c r="M1807" s="49">
        <f t="shared" si="4100"/>
        <v>2750</v>
      </c>
    </row>
    <row r="1808" spans="1:13" s="42" customFormat="1" x14ac:dyDescent="0.25">
      <c r="A1808" s="5">
        <v>43294</v>
      </c>
      <c r="B1808" s="37" t="s">
        <v>364</v>
      </c>
      <c r="C1808" s="37">
        <v>500</v>
      </c>
      <c r="D1808" s="37" t="s">
        <v>20</v>
      </c>
      <c r="E1808" s="74">
        <v>1264</v>
      </c>
      <c r="F1808" s="37">
        <v>1259</v>
      </c>
      <c r="G1808" s="37">
        <v>0</v>
      </c>
      <c r="H1808" s="74">
        <v>0</v>
      </c>
      <c r="I1808" s="49">
        <f t="shared" ref="I1808" si="4101">(IF(D1808="SELL",E1808-F1808,IF(D1808="BUY",F1808-E1808)))*C1808</f>
        <v>2500</v>
      </c>
      <c r="J1808" s="41">
        <v>0</v>
      </c>
      <c r="K1808" s="8">
        <v>0</v>
      </c>
      <c r="L1808" s="49">
        <f t="shared" ref="L1808" si="4102">(J1808+I1808+K1808)/C1808</f>
        <v>5</v>
      </c>
      <c r="M1808" s="49">
        <f t="shared" ref="M1808" si="4103">L1808*C1808</f>
        <v>2500</v>
      </c>
    </row>
    <row r="1809" spans="1:13" s="42" customFormat="1" x14ac:dyDescent="0.25">
      <c r="A1809" s="5">
        <v>43294</v>
      </c>
      <c r="B1809" s="37" t="s">
        <v>218</v>
      </c>
      <c r="C1809" s="37">
        <v>1000</v>
      </c>
      <c r="D1809" s="37" t="s">
        <v>17</v>
      </c>
      <c r="E1809" s="74">
        <v>1101.5</v>
      </c>
      <c r="F1809" s="37">
        <v>1103</v>
      </c>
      <c r="G1809" s="37">
        <v>0</v>
      </c>
      <c r="H1809" s="74">
        <v>0</v>
      </c>
      <c r="I1809" s="49">
        <f t="shared" ref="I1809" si="4104">(IF(D1809="SELL",E1809-F1809,IF(D1809="BUY",F1809-E1809)))*C1809</f>
        <v>1500</v>
      </c>
      <c r="J1809" s="41">
        <v>0</v>
      </c>
      <c r="K1809" s="8">
        <v>0</v>
      </c>
      <c r="L1809" s="49">
        <f t="shared" ref="L1809" si="4105">(J1809+I1809+K1809)/C1809</f>
        <v>1.5</v>
      </c>
      <c r="M1809" s="49">
        <f t="shared" ref="M1809" si="4106">L1809*C1809</f>
        <v>1500</v>
      </c>
    </row>
    <row r="1810" spans="1:13" s="42" customFormat="1" x14ac:dyDescent="0.25">
      <c r="A1810" s="5">
        <v>43294</v>
      </c>
      <c r="B1810" s="37" t="s">
        <v>254</v>
      </c>
      <c r="C1810" s="37">
        <v>600</v>
      </c>
      <c r="D1810" s="37" t="s">
        <v>17</v>
      </c>
      <c r="E1810" s="74">
        <v>1230</v>
      </c>
      <c r="F1810" s="37">
        <v>1233</v>
      </c>
      <c r="G1810" s="37">
        <v>1239</v>
      </c>
      <c r="H1810" s="74">
        <v>0</v>
      </c>
      <c r="I1810" s="49">
        <f t="shared" ref="I1810:I1811" si="4107">(IF(D1810="SELL",E1810-F1810,IF(D1810="BUY",F1810-E1810)))*C1810</f>
        <v>1800</v>
      </c>
      <c r="J1810" s="41">
        <f t="shared" ref="J1810" si="4108">(IF(D1810="SELL",IF(G1810="",0,F1810-G1810),IF(D1810="BUY",IF(G1810="",0,G1810-F1810))))*C1810</f>
        <v>3600</v>
      </c>
      <c r="K1810" s="8">
        <v>0</v>
      </c>
      <c r="L1810" s="49">
        <f t="shared" ref="L1810:L1811" si="4109">(J1810+I1810+K1810)/C1810</f>
        <v>9</v>
      </c>
      <c r="M1810" s="49">
        <f t="shared" ref="M1810:M1811" si="4110">L1810*C1810</f>
        <v>5400</v>
      </c>
    </row>
    <row r="1811" spans="1:13" s="42" customFormat="1" x14ac:dyDescent="0.25">
      <c r="A1811" s="5">
        <v>43293</v>
      </c>
      <c r="B1811" s="37" t="s">
        <v>254</v>
      </c>
      <c r="C1811" s="37">
        <v>600</v>
      </c>
      <c r="D1811" s="37" t="s">
        <v>17</v>
      </c>
      <c r="E1811" s="74">
        <v>1215</v>
      </c>
      <c r="F1811" s="37">
        <v>1218</v>
      </c>
      <c r="G1811" s="37">
        <v>1224</v>
      </c>
      <c r="H1811" s="74">
        <v>0</v>
      </c>
      <c r="I1811" s="49">
        <f t="shared" si="4107"/>
        <v>1800</v>
      </c>
      <c r="J1811" s="41">
        <f t="shared" ref="J1811" si="4111">(IF(D1811="SELL",IF(G1811="",0,F1811-G1811),IF(D1811="BUY",IF(G1811="",0,G1811-F1811))))*C1811</f>
        <v>3600</v>
      </c>
      <c r="K1811" s="8">
        <v>0</v>
      </c>
      <c r="L1811" s="49">
        <f t="shared" si="4109"/>
        <v>9</v>
      </c>
      <c r="M1811" s="49">
        <f t="shared" si="4110"/>
        <v>5400</v>
      </c>
    </row>
    <row r="1812" spans="1:13" s="42" customFormat="1" x14ac:dyDescent="0.25">
      <c r="A1812" s="5">
        <v>43293</v>
      </c>
      <c r="B1812" s="37" t="s">
        <v>420</v>
      </c>
      <c r="C1812" s="37">
        <v>350</v>
      </c>
      <c r="D1812" s="37" t="s">
        <v>17</v>
      </c>
      <c r="E1812" s="74">
        <v>1325</v>
      </c>
      <c r="F1812" s="37">
        <v>1329</v>
      </c>
      <c r="G1812" s="37">
        <v>0</v>
      </c>
      <c r="H1812" s="74">
        <v>0</v>
      </c>
      <c r="I1812" s="49">
        <f t="shared" ref="I1812" si="4112">(IF(D1812="SELL",E1812-F1812,IF(D1812="BUY",F1812-E1812)))*C1812</f>
        <v>1400</v>
      </c>
      <c r="J1812" s="41">
        <v>0</v>
      </c>
      <c r="K1812" s="8">
        <v>0</v>
      </c>
      <c r="L1812" s="49">
        <f t="shared" ref="L1812" si="4113">(J1812+I1812+K1812)/C1812</f>
        <v>4</v>
      </c>
      <c r="M1812" s="49">
        <f t="shared" ref="M1812" si="4114">L1812*C1812</f>
        <v>1400</v>
      </c>
    </row>
    <row r="1813" spans="1:13" s="42" customFormat="1" x14ac:dyDescent="0.25">
      <c r="A1813" s="5">
        <v>43293</v>
      </c>
      <c r="B1813" s="37" t="s">
        <v>218</v>
      </c>
      <c r="C1813" s="37">
        <v>1000</v>
      </c>
      <c r="D1813" s="37" t="s">
        <v>17</v>
      </c>
      <c r="E1813" s="74">
        <v>1055</v>
      </c>
      <c r="F1813" s="37">
        <v>1056.5</v>
      </c>
      <c r="G1813" s="37">
        <v>1059.5</v>
      </c>
      <c r="H1813" s="74">
        <v>0</v>
      </c>
      <c r="I1813" s="49">
        <f t="shared" ref="I1813" si="4115">(IF(D1813="SELL",E1813-F1813,IF(D1813="BUY",F1813-E1813)))*C1813</f>
        <v>1500</v>
      </c>
      <c r="J1813" s="41">
        <f t="shared" ref="J1813" si="4116">(IF(D1813="SELL",IF(G1813="",0,F1813-G1813),IF(D1813="BUY",IF(G1813="",0,G1813-F1813))))*C1813</f>
        <v>3000</v>
      </c>
      <c r="K1813" s="8">
        <v>0</v>
      </c>
      <c r="L1813" s="49">
        <f t="shared" ref="L1813" si="4117">(J1813+I1813+K1813)/C1813</f>
        <v>4.5</v>
      </c>
      <c r="M1813" s="49">
        <f t="shared" ref="M1813" si="4118">L1813*C1813</f>
        <v>4500</v>
      </c>
    </row>
    <row r="1814" spans="1:13" s="42" customFormat="1" x14ac:dyDescent="0.25">
      <c r="A1814" s="5">
        <v>43292</v>
      </c>
      <c r="B1814" s="37" t="s">
        <v>246</v>
      </c>
      <c r="C1814" s="37">
        <v>1575</v>
      </c>
      <c r="D1814" s="37" t="s">
        <v>20</v>
      </c>
      <c r="E1814" s="74">
        <v>265</v>
      </c>
      <c r="F1814" s="37">
        <v>264</v>
      </c>
      <c r="G1814" s="37">
        <v>0</v>
      </c>
      <c r="H1814" s="74">
        <v>0</v>
      </c>
      <c r="I1814" s="49">
        <f t="shared" ref="I1814" si="4119">(IF(D1814="SELL",E1814-F1814,IF(D1814="BUY",F1814-E1814)))*C1814</f>
        <v>1575</v>
      </c>
      <c r="J1814" s="41">
        <v>0</v>
      </c>
      <c r="K1814" s="8">
        <v>0</v>
      </c>
      <c r="L1814" s="49">
        <f t="shared" ref="L1814" si="4120">(J1814+I1814+K1814)/C1814</f>
        <v>1</v>
      </c>
      <c r="M1814" s="49">
        <f t="shared" ref="M1814" si="4121">L1814*C1814</f>
        <v>1575</v>
      </c>
    </row>
    <row r="1815" spans="1:13" s="42" customFormat="1" x14ac:dyDescent="0.25">
      <c r="A1815" s="5">
        <v>43292</v>
      </c>
      <c r="B1815" s="37" t="s">
        <v>330</v>
      </c>
      <c r="C1815" s="37">
        <v>2500</v>
      </c>
      <c r="D1815" s="37" t="s">
        <v>17</v>
      </c>
      <c r="E1815" s="74">
        <v>192.05</v>
      </c>
      <c r="F1815" s="37">
        <v>192.55</v>
      </c>
      <c r="G1815" s="37">
        <v>0</v>
      </c>
      <c r="H1815" s="74">
        <v>0</v>
      </c>
      <c r="I1815" s="49">
        <f t="shared" ref="I1815" si="4122">(IF(D1815="SELL",E1815-F1815,IF(D1815="BUY",F1815-E1815)))*C1815</f>
        <v>1250</v>
      </c>
      <c r="J1815" s="41">
        <v>0</v>
      </c>
      <c r="K1815" s="8">
        <v>0</v>
      </c>
      <c r="L1815" s="49">
        <f t="shared" ref="L1815" si="4123">(J1815+I1815+K1815)/C1815</f>
        <v>0.5</v>
      </c>
      <c r="M1815" s="49">
        <f t="shared" ref="M1815" si="4124">L1815*C1815</f>
        <v>1250</v>
      </c>
    </row>
    <row r="1816" spans="1:13" s="42" customFormat="1" x14ac:dyDescent="0.25">
      <c r="A1816" s="5">
        <v>43292</v>
      </c>
      <c r="B1816" s="37" t="s">
        <v>457</v>
      </c>
      <c r="C1816" s="37">
        <v>1000</v>
      </c>
      <c r="D1816" s="37" t="s">
        <v>17</v>
      </c>
      <c r="E1816" s="74">
        <v>1100</v>
      </c>
      <c r="F1816" s="37">
        <v>1101.5</v>
      </c>
      <c r="G1816" s="37">
        <v>0</v>
      </c>
      <c r="H1816" s="74">
        <v>0</v>
      </c>
      <c r="I1816" s="49">
        <f t="shared" ref="I1816" si="4125">(IF(D1816="SELL",E1816-F1816,IF(D1816="BUY",F1816-E1816)))*C1816</f>
        <v>1500</v>
      </c>
      <c r="J1816" s="41">
        <v>0</v>
      </c>
      <c r="K1816" s="8">
        <v>0</v>
      </c>
      <c r="L1816" s="49">
        <f t="shared" ref="L1816" si="4126">(J1816+I1816+K1816)/C1816</f>
        <v>1.5</v>
      </c>
      <c r="M1816" s="49">
        <f t="shared" ref="M1816" si="4127">L1816*C1816</f>
        <v>1500</v>
      </c>
    </row>
    <row r="1817" spans="1:13" s="42" customFormat="1" x14ac:dyDescent="0.25">
      <c r="A1817" s="5">
        <v>43291</v>
      </c>
      <c r="B1817" s="37" t="s">
        <v>254</v>
      </c>
      <c r="C1817" s="37">
        <v>600</v>
      </c>
      <c r="D1817" s="37" t="s">
        <v>17</v>
      </c>
      <c r="E1817" s="74">
        <v>1195</v>
      </c>
      <c r="F1817" s="37">
        <v>1198</v>
      </c>
      <c r="G1817" s="37">
        <v>1204</v>
      </c>
      <c r="H1817" s="74">
        <v>1214</v>
      </c>
      <c r="I1817" s="49">
        <f t="shared" ref="I1817:I1818" si="4128">(IF(D1817="SELL",E1817-F1817,IF(D1817="BUY",F1817-E1817)))*C1817</f>
        <v>1800</v>
      </c>
      <c r="J1817" s="41">
        <f t="shared" ref="J1817:J1818" si="4129">(IF(D1817="SELL",IF(G1817="",0,F1817-G1817),IF(D1817="BUY",IF(G1817="",0,G1817-F1817))))*C1817</f>
        <v>3600</v>
      </c>
      <c r="K1817" s="8">
        <v>6000</v>
      </c>
      <c r="L1817" s="49">
        <f t="shared" ref="L1817:L1818" si="4130">(J1817+I1817+K1817)/C1817</f>
        <v>19</v>
      </c>
      <c r="M1817" s="49">
        <f t="shared" ref="M1817:M1818" si="4131">L1817*C1817</f>
        <v>11400</v>
      </c>
    </row>
    <row r="1818" spans="1:13" s="42" customFormat="1" x14ac:dyDescent="0.25">
      <c r="A1818" s="5">
        <v>43291</v>
      </c>
      <c r="B1818" s="37" t="s">
        <v>218</v>
      </c>
      <c r="C1818" s="37">
        <v>1000</v>
      </c>
      <c r="D1818" s="37" t="s">
        <v>17</v>
      </c>
      <c r="E1818" s="74">
        <v>1015</v>
      </c>
      <c r="F1818" s="37">
        <v>1016.5</v>
      </c>
      <c r="G1818" s="37">
        <v>1019.5</v>
      </c>
      <c r="H1818" s="74">
        <v>1024</v>
      </c>
      <c r="I1818" s="49">
        <f t="shared" si="4128"/>
        <v>1500</v>
      </c>
      <c r="J1818" s="41">
        <f t="shared" si="4129"/>
        <v>3000</v>
      </c>
      <c r="K1818" s="8">
        <v>4500</v>
      </c>
      <c r="L1818" s="49">
        <f t="shared" si="4130"/>
        <v>9</v>
      </c>
      <c r="M1818" s="49">
        <f t="shared" si="4131"/>
        <v>9000</v>
      </c>
    </row>
    <row r="1819" spans="1:13" s="42" customFormat="1" x14ac:dyDescent="0.25">
      <c r="A1819" s="5">
        <v>43291</v>
      </c>
      <c r="B1819" s="37" t="s">
        <v>364</v>
      </c>
      <c r="C1819" s="37">
        <v>500</v>
      </c>
      <c r="D1819" s="37" t="s">
        <v>17</v>
      </c>
      <c r="E1819" s="74">
        <v>1768</v>
      </c>
      <c r="F1819" s="37">
        <v>1771</v>
      </c>
      <c r="G1819" s="37">
        <v>1777</v>
      </c>
      <c r="H1819" s="74">
        <v>0</v>
      </c>
      <c r="I1819" s="49">
        <f t="shared" ref="I1819" si="4132">(IF(D1819="SELL",E1819-F1819,IF(D1819="BUY",F1819-E1819)))*C1819</f>
        <v>1500</v>
      </c>
      <c r="J1819" s="41">
        <f t="shared" ref="J1819" si="4133">(IF(D1819="SELL",IF(G1819="",0,F1819-G1819),IF(D1819="BUY",IF(G1819="",0,G1819-F1819))))*C1819</f>
        <v>3000</v>
      </c>
      <c r="K1819" s="8">
        <v>0</v>
      </c>
      <c r="L1819" s="49">
        <f t="shared" ref="L1819" si="4134">(J1819+I1819+K1819)/C1819</f>
        <v>9</v>
      </c>
      <c r="M1819" s="49">
        <f t="shared" ref="M1819" si="4135">L1819*C1819</f>
        <v>4500</v>
      </c>
    </row>
    <row r="1820" spans="1:13" s="42" customFormat="1" x14ac:dyDescent="0.25">
      <c r="A1820" s="5">
        <v>43290</v>
      </c>
      <c r="B1820" s="37" t="s">
        <v>444</v>
      </c>
      <c r="C1820" s="37">
        <v>750</v>
      </c>
      <c r="D1820" s="37" t="s">
        <v>17</v>
      </c>
      <c r="E1820" s="74">
        <v>1282</v>
      </c>
      <c r="F1820" s="37">
        <v>1285</v>
      </c>
      <c r="G1820" s="37">
        <v>1290</v>
      </c>
      <c r="H1820" s="74">
        <v>0</v>
      </c>
      <c r="I1820" s="49">
        <f t="shared" ref="I1820" si="4136">(IF(D1820="SELL",E1820-F1820,IF(D1820="BUY",F1820-E1820)))*C1820</f>
        <v>2250</v>
      </c>
      <c r="J1820" s="41">
        <f t="shared" ref="J1820:J1824" si="4137">(IF(D1820="SELL",IF(G1820="",0,F1820-G1820),IF(D1820="BUY",IF(G1820="",0,G1820-F1820))))*C1820</f>
        <v>3750</v>
      </c>
      <c r="K1820" s="8">
        <v>0</v>
      </c>
      <c r="L1820" s="49">
        <f t="shared" ref="L1820" si="4138">(J1820+I1820+K1820)/C1820</f>
        <v>8</v>
      </c>
      <c r="M1820" s="49">
        <f t="shared" ref="M1820" si="4139">L1820*C1820</f>
        <v>6000</v>
      </c>
    </row>
    <row r="1821" spans="1:13" s="42" customFormat="1" x14ac:dyDescent="0.25">
      <c r="A1821" s="5">
        <v>43290</v>
      </c>
      <c r="B1821" s="37" t="s">
        <v>368</v>
      </c>
      <c r="C1821" s="37">
        <v>9000</v>
      </c>
      <c r="D1821" s="37" t="s">
        <v>17</v>
      </c>
      <c r="E1821" s="74">
        <v>41.85</v>
      </c>
      <c r="F1821" s="37">
        <v>42.15</v>
      </c>
      <c r="G1821" s="37">
        <v>0</v>
      </c>
      <c r="H1821" s="74">
        <v>0</v>
      </c>
      <c r="I1821" s="49">
        <f t="shared" ref="I1821" si="4140">(IF(D1821="SELL",E1821-F1821,IF(D1821="BUY",F1821-E1821)))*C1821</f>
        <v>2699.9999999999745</v>
      </c>
      <c r="J1821" s="41">
        <v>0</v>
      </c>
      <c r="K1821" s="8">
        <v>0</v>
      </c>
      <c r="L1821" s="49">
        <f t="shared" ref="L1821" si="4141">(J1821+I1821+K1821)/C1821</f>
        <v>0.29999999999999716</v>
      </c>
      <c r="M1821" s="49">
        <f t="shared" ref="M1821" si="4142">L1821*C1821</f>
        <v>2699.9999999999745</v>
      </c>
    </row>
    <row r="1822" spans="1:13" s="42" customFormat="1" x14ac:dyDescent="0.25">
      <c r="A1822" s="5">
        <v>43290</v>
      </c>
      <c r="B1822" s="37" t="s">
        <v>326</v>
      </c>
      <c r="C1822" s="37">
        <v>6000</v>
      </c>
      <c r="D1822" s="37" t="s">
        <v>17</v>
      </c>
      <c r="E1822" s="74">
        <v>89.3</v>
      </c>
      <c r="F1822" s="37">
        <v>89.6</v>
      </c>
      <c r="G1822" s="37">
        <v>90</v>
      </c>
      <c r="H1822" s="74">
        <v>0</v>
      </c>
      <c r="I1822" s="49">
        <f t="shared" ref="I1822" si="4143">(IF(D1822="SELL",E1822-F1822,IF(D1822="BUY",F1822-E1822)))*C1822</f>
        <v>1799.9999999999829</v>
      </c>
      <c r="J1822" s="41">
        <f t="shared" si="4137"/>
        <v>2400.0000000000341</v>
      </c>
      <c r="K1822" s="8">
        <v>0</v>
      </c>
      <c r="L1822" s="49">
        <f t="shared" ref="L1822" si="4144">(J1822+I1822+K1822)/C1822</f>
        <v>0.70000000000000284</v>
      </c>
      <c r="M1822" s="49">
        <f t="shared" ref="M1822" si="4145">L1822*C1822</f>
        <v>4200.0000000000173</v>
      </c>
    </row>
    <row r="1823" spans="1:13" s="42" customFormat="1" x14ac:dyDescent="0.25">
      <c r="A1823" s="5">
        <v>43287</v>
      </c>
      <c r="B1823" s="37" t="s">
        <v>235</v>
      </c>
      <c r="C1823" s="37">
        <v>500</v>
      </c>
      <c r="D1823" s="37" t="s">
        <v>17</v>
      </c>
      <c r="E1823" s="74">
        <v>853</v>
      </c>
      <c r="F1823" s="37">
        <v>856</v>
      </c>
      <c r="G1823" s="37">
        <v>0</v>
      </c>
      <c r="H1823" s="74">
        <v>0</v>
      </c>
      <c r="I1823" s="49">
        <f t="shared" ref="I1823" si="4146">(IF(D1823="SELL",E1823-F1823,IF(D1823="BUY",F1823-E1823)))*C1823</f>
        <v>1500</v>
      </c>
      <c r="J1823" s="41">
        <v>0</v>
      </c>
      <c r="K1823" s="8">
        <v>0</v>
      </c>
      <c r="L1823" s="49">
        <f t="shared" ref="L1823" si="4147">(J1823+I1823+K1823)/C1823</f>
        <v>3</v>
      </c>
      <c r="M1823" s="49">
        <f t="shared" ref="M1823" si="4148">L1823*C1823</f>
        <v>1500</v>
      </c>
    </row>
    <row r="1824" spans="1:13" s="42" customFormat="1" x14ac:dyDescent="0.25">
      <c r="A1824" s="5">
        <v>43287</v>
      </c>
      <c r="B1824" s="37" t="s">
        <v>235</v>
      </c>
      <c r="C1824" s="37">
        <v>500</v>
      </c>
      <c r="D1824" s="37" t="s">
        <v>17</v>
      </c>
      <c r="E1824" s="74">
        <v>839</v>
      </c>
      <c r="F1824" s="37">
        <v>841</v>
      </c>
      <c r="G1824" s="37">
        <v>847</v>
      </c>
      <c r="H1824" s="74">
        <v>851</v>
      </c>
      <c r="I1824" s="49">
        <f t="shared" ref="I1824" si="4149">(IF(D1824="SELL",E1824-F1824,IF(D1824="BUY",F1824-E1824)))*C1824</f>
        <v>1000</v>
      </c>
      <c r="J1824" s="41">
        <f t="shared" si="4137"/>
        <v>3000</v>
      </c>
      <c r="K1824" s="8">
        <v>2000</v>
      </c>
      <c r="L1824" s="49">
        <f t="shared" ref="L1824" si="4150">(J1824+I1824+K1824)/C1824</f>
        <v>12</v>
      </c>
      <c r="M1824" s="49">
        <f t="shared" ref="M1824" si="4151">L1824*C1824</f>
        <v>6000</v>
      </c>
    </row>
    <row r="1825" spans="1:13" s="42" customFormat="1" x14ac:dyDescent="0.25">
      <c r="A1825" s="5">
        <v>43287</v>
      </c>
      <c r="B1825" s="37" t="s">
        <v>311</v>
      </c>
      <c r="C1825" s="37">
        <v>4000</v>
      </c>
      <c r="D1825" s="37" t="s">
        <v>17</v>
      </c>
      <c r="E1825" s="74">
        <v>116.6</v>
      </c>
      <c r="F1825" s="37">
        <v>117</v>
      </c>
      <c r="G1825" s="37">
        <v>0</v>
      </c>
      <c r="H1825" s="74">
        <v>0</v>
      </c>
      <c r="I1825" s="49">
        <f t="shared" ref="I1825" si="4152">(IF(D1825="SELL",E1825-F1825,IF(D1825="BUY",F1825-E1825)))*C1825</f>
        <v>1600.0000000000227</v>
      </c>
      <c r="J1825" s="41">
        <v>0</v>
      </c>
      <c r="K1825" s="8">
        <v>0</v>
      </c>
      <c r="L1825" s="49">
        <f t="shared" ref="L1825" si="4153">(J1825+I1825+K1825)/C1825</f>
        <v>0.40000000000000568</v>
      </c>
      <c r="M1825" s="49">
        <f t="shared" ref="M1825" si="4154">L1825*C1825</f>
        <v>1600.0000000000227</v>
      </c>
    </row>
    <row r="1826" spans="1:13" s="42" customFormat="1" x14ac:dyDescent="0.25">
      <c r="A1826" s="5">
        <v>43287</v>
      </c>
      <c r="B1826" s="37" t="s">
        <v>456</v>
      </c>
      <c r="C1826" s="37">
        <v>4500</v>
      </c>
      <c r="D1826" s="37" t="s">
        <v>17</v>
      </c>
      <c r="E1826" s="74">
        <v>107.9</v>
      </c>
      <c r="F1826" s="37">
        <v>108.3</v>
      </c>
      <c r="G1826" s="37">
        <v>108.85</v>
      </c>
      <c r="H1826" s="74">
        <v>0</v>
      </c>
      <c r="I1826" s="49">
        <f t="shared" ref="I1826" si="4155">(IF(D1826="SELL",E1826-F1826,IF(D1826="BUY",F1826-E1826)))*C1826</f>
        <v>1799.9999999999616</v>
      </c>
      <c r="J1826" s="41">
        <f t="shared" ref="J1826:J1828" si="4156">(IF(D1826="SELL",IF(G1826="",0,F1826-G1826),IF(D1826="BUY",IF(G1826="",0,G1826-F1826))))*C1826</f>
        <v>2474.9999999999873</v>
      </c>
      <c r="K1826" s="8">
        <v>0</v>
      </c>
      <c r="L1826" s="49">
        <f t="shared" ref="L1826" si="4157">(J1826+I1826+K1826)/C1826</f>
        <v>0.94999999999998863</v>
      </c>
      <c r="M1826" s="49">
        <f t="shared" ref="M1826" si="4158">L1826*C1826</f>
        <v>4274.9999999999491</v>
      </c>
    </row>
    <row r="1827" spans="1:13" s="42" customFormat="1" x14ac:dyDescent="0.25">
      <c r="A1827" s="5">
        <v>43286</v>
      </c>
      <c r="B1827" s="37" t="s">
        <v>447</v>
      </c>
      <c r="C1827" s="37">
        <v>800</v>
      </c>
      <c r="D1827" s="37" t="s">
        <v>17</v>
      </c>
      <c r="E1827" s="74">
        <v>892</v>
      </c>
      <c r="F1827" s="37">
        <v>895</v>
      </c>
      <c r="G1827" s="37">
        <v>0</v>
      </c>
      <c r="H1827" s="74">
        <v>0</v>
      </c>
      <c r="I1827" s="49">
        <f t="shared" ref="I1827" si="4159">(IF(D1827="SELL",E1827-F1827,IF(D1827="BUY",F1827-E1827)))*C1827</f>
        <v>2400</v>
      </c>
      <c r="J1827" s="41">
        <v>0</v>
      </c>
      <c r="K1827" s="8">
        <v>0</v>
      </c>
      <c r="L1827" s="49">
        <f t="shared" ref="L1827" si="4160">(J1827+I1827+K1827)/C1827</f>
        <v>3</v>
      </c>
      <c r="M1827" s="49">
        <f t="shared" ref="M1827" si="4161">L1827*C1827</f>
        <v>2400</v>
      </c>
    </row>
    <row r="1828" spans="1:13" s="42" customFormat="1" x14ac:dyDescent="0.25">
      <c r="A1828" s="5">
        <v>43286</v>
      </c>
      <c r="B1828" s="37" t="s">
        <v>397</v>
      </c>
      <c r="C1828" s="37">
        <v>2200</v>
      </c>
      <c r="D1828" s="37" t="s">
        <v>17</v>
      </c>
      <c r="E1828" s="74">
        <v>288.5</v>
      </c>
      <c r="F1828" s="37">
        <v>289.5</v>
      </c>
      <c r="G1828" s="37">
        <v>292</v>
      </c>
      <c r="H1828" s="74">
        <v>0</v>
      </c>
      <c r="I1828" s="49">
        <f t="shared" ref="I1828" si="4162">(IF(D1828="SELL",E1828-F1828,IF(D1828="BUY",F1828-E1828)))*C1828</f>
        <v>2200</v>
      </c>
      <c r="J1828" s="41">
        <f t="shared" si="4156"/>
        <v>5500</v>
      </c>
      <c r="K1828" s="8">
        <v>0</v>
      </c>
      <c r="L1828" s="49">
        <f t="shared" ref="L1828" si="4163">(J1828+I1828+K1828)/C1828</f>
        <v>3.5</v>
      </c>
      <c r="M1828" s="49">
        <f t="shared" ref="M1828" si="4164">L1828*C1828</f>
        <v>7700</v>
      </c>
    </row>
    <row r="1829" spans="1:13" s="42" customFormat="1" x14ac:dyDescent="0.25">
      <c r="A1829" s="5">
        <v>43286</v>
      </c>
      <c r="B1829" s="37" t="s">
        <v>220</v>
      </c>
      <c r="C1829" s="37">
        <v>1500</v>
      </c>
      <c r="D1829" s="37" t="s">
        <v>17</v>
      </c>
      <c r="E1829" s="74">
        <v>561</v>
      </c>
      <c r="F1829" s="37">
        <v>558</v>
      </c>
      <c r="G1829" s="37">
        <v>0</v>
      </c>
      <c r="H1829" s="74">
        <v>0</v>
      </c>
      <c r="I1829" s="49">
        <f t="shared" ref="I1829" si="4165">(IF(D1829="SELL",E1829-F1829,IF(D1829="BUY",F1829-E1829)))*C1829</f>
        <v>-4500</v>
      </c>
      <c r="J1829" s="41">
        <v>0</v>
      </c>
      <c r="K1829" s="8">
        <v>0</v>
      </c>
      <c r="L1829" s="49">
        <f t="shared" ref="L1829" si="4166">(J1829+I1829+K1829)/C1829</f>
        <v>-3</v>
      </c>
      <c r="M1829" s="49">
        <f t="shared" ref="M1829" si="4167">L1829*C1829</f>
        <v>-4500</v>
      </c>
    </row>
    <row r="1830" spans="1:13" s="42" customFormat="1" x14ac:dyDescent="0.25">
      <c r="A1830" s="5">
        <v>43285</v>
      </c>
      <c r="B1830" s="37" t="s">
        <v>411</v>
      </c>
      <c r="C1830" s="37">
        <v>750</v>
      </c>
      <c r="D1830" s="37" t="s">
        <v>17</v>
      </c>
      <c r="E1830" s="74">
        <v>1018</v>
      </c>
      <c r="F1830" s="37">
        <v>1021</v>
      </c>
      <c r="G1830" s="37">
        <v>0</v>
      </c>
      <c r="H1830" s="74">
        <v>0</v>
      </c>
      <c r="I1830" s="49">
        <f t="shared" ref="I1830" si="4168">(IF(D1830="SELL",E1830-F1830,IF(D1830="BUY",F1830-E1830)))*C1830</f>
        <v>2250</v>
      </c>
      <c r="J1830" s="41">
        <v>0</v>
      </c>
      <c r="K1830" s="8">
        <v>0</v>
      </c>
      <c r="L1830" s="49">
        <f t="shared" ref="L1830" si="4169">(J1830+I1830+K1830)/C1830</f>
        <v>3</v>
      </c>
      <c r="M1830" s="49">
        <f t="shared" ref="M1830" si="4170">L1830*C1830</f>
        <v>2250</v>
      </c>
    </row>
    <row r="1831" spans="1:13" s="42" customFormat="1" x14ac:dyDescent="0.25">
      <c r="A1831" s="5">
        <v>43285</v>
      </c>
      <c r="B1831" s="37" t="s">
        <v>391</v>
      </c>
      <c r="C1831" s="37">
        <v>1200</v>
      </c>
      <c r="D1831" s="37" t="s">
        <v>17</v>
      </c>
      <c r="E1831" s="74">
        <v>1013.5</v>
      </c>
      <c r="F1831" s="37">
        <v>1015.5</v>
      </c>
      <c r="G1831" s="37">
        <v>0</v>
      </c>
      <c r="H1831" s="74">
        <v>0</v>
      </c>
      <c r="I1831" s="49">
        <f t="shared" ref="I1831" si="4171">(IF(D1831="SELL",E1831-F1831,IF(D1831="BUY",F1831-E1831)))*C1831</f>
        <v>2400</v>
      </c>
      <c r="J1831" s="41">
        <v>0</v>
      </c>
      <c r="K1831" s="8">
        <v>0</v>
      </c>
      <c r="L1831" s="49">
        <f t="shared" ref="L1831" si="4172">(J1831+I1831+K1831)/C1831</f>
        <v>2</v>
      </c>
      <c r="M1831" s="49">
        <f t="shared" ref="M1831" si="4173">L1831*C1831</f>
        <v>2400</v>
      </c>
    </row>
    <row r="1832" spans="1:13" s="42" customFormat="1" x14ac:dyDescent="0.25">
      <c r="A1832" s="5">
        <v>43284</v>
      </c>
      <c r="B1832" s="37" t="s">
        <v>455</v>
      </c>
      <c r="C1832" s="37">
        <v>2600</v>
      </c>
      <c r="D1832" s="37" t="s">
        <v>17</v>
      </c>
      <c r="E1832" s="74">
        <v>336.65</v>
      </c>
      <c r="F1832" s="37">
        <v>337.2</v>
      </c>
      <c r="G1832" s="37">
        <v>339</v>
      </c>
      <c r="H1832" s="74">
        <v>341</v>
      </c>
      <c r="I1832" s="49">
        <f t="shared" ref="I1832" si="4174">(IF(D1832="SELL",E1832-F1832,IF(D1832="BUY",F1832-E1832)))*C1832</f>
        <v>1430.0000000000296</v>
      </c>
      <c r="J1832" s="41">
        <f t="shared" ref="J1832" si="4175">(IF(D1832="SELL",IF(G1832="",0,F1832-G1832),IF(D1832="BUY",IF(G1832="",0,G1832-F1832))))*C1832</f>
        <v>4680.0000000000291</v>
      </c>
      <c r="K1832" s="8">
        <v>5200</v>
      </c>
      <c r="L1832" s="49">
        <f t="shared" ref="L1832" si="4176">(J1832+I1832+K1832)/C1832</f>
        <v>4.3500000000000227</v>
      </c>
      <c r="M1832" s="49">
        <f t="shared" ref="M1832" si="4177">L1832*C1832</f>
        <v>11310.000000000058</v>
      </c>
    </row>
    <row r="1833" spans="1:13" s="42" customFormat="1" x14ac:dyDescent="0.25">
      <c r="A1833" s="5">
        <v>43284</v>
      </c>
      <c r="B1833" s="37" t="s">
        <v>91</v>
      </c>
      <c r="C1833" s="37">
        <v>1600</v>
      </c>
      <c r="D1833" s="37" t="s">
        <v>17</v>
      </c>
      <c r="E1833" s="74">
        <v>391</v>
      </c>
      <c r="F1833" s="37">
        <v>391.75</v>
      </c>
      <c r="G1833" s="37">
        <v>0</v>
      </c>
      <c r="H1833" s="74">
        <v>0</v>
      </c>
      <c r="I1833" s="49">
        <f t="shared" ref="I1833" si="4178">(IF(D1833="SELL",E1833-F1833,IF(D1833="BUY",F1833-E1833)))*C1833</f>
        <v>1200</v>
      </c>
      <c r="J1833" s="41">
        <v>0</v>
      </c>
      <c r="K1833" s="8">
        <v>0</v>
      </c>
      <c r="L1833" s="49">
        <f t="shared" ref="L1833" si="4179">(J1833+I1833+K1833)/C1833</f>
        <v>0.75</v>
      </c>
      <c r="M1833" s="49">
        <f t="shared" ref="M1833" si="4180">L1833*C1833</f>
        <v>1200</v>
      </c>
    </row>
    <row r="1834" spans="1:13" s="42" customFormat="1" x14ac:dyDescent="0.25">
      <c r="A1834" s="5">
        <v>43284</v>
      </c>
      <c r="B1834" s="37" t="s">
        <v>172</v>
      </c>
      <c r="C1834" s="37">
        <v>2400</v>
      </c>
      <c r="D1834" s="37" t="s">
        <v>17</v>
      </c>
      <c r="E1834" s="74">
        <v>263</v>
      </c>
      <c r="F1834" s="37">
        <v>263.7</v>
      </c>
      <c r="G1834" s="37">
        <v>0</v>
      </c>
      <c r="H1834" s="74">
        <v>0</v>
      </c>
      <c r="I1834" s="49">
        <f t="shared" ref="I1834" si="4181">(IF(D1834="SELL",E1834-F1834,IF(D1834="BUY",F1834-E1834)))*C1834</f>
        <v>1679.9999999999727</v>
      </c>
      <c r="J1834" s="41">
        <v>0</v>
      </c>
      <c r="K1834" s="8">
        <v>0</v>
      </c>
      <c r="L1834" s="49">
        <f t="shared" ref="L1834" si="4182">(J1834+I1834+K1834)/C1834</f>
        <v>0.69999999999998863</v>
      </c>
      <c r="M1834" s="49">
        <f t="shared" ref="M1834" si="4183">L1834*C1834</f>
        <v>1679.9999999999727</v>
      </c>
    </row>
    <row r="1835" spans="1:13" s="42" customFormat="1" x14ac:dyDescent="0.25">
      <c r="A1835" s="5">
        <v>43284</v>
      </c>
      <c r="B1835" s="37" t="s">
        <v>184</v>
      </c>
      <c r="C1835" s="37">
        <v>500</v>
      </c>
      <c r="D1835" s="37" t="s">
        <v>17</v>
      </c>
      <c r="E1835" s="74">
        <v>1884</v>
      </c>
      <c r="F1835" s="37">
        <v>1887</v>
      </c>
      <c r="G1835" s="37">
        <v>0</v>
      </c>
      <c r="H1835" s="74">
        <v>0</v>
      </c>
      <c r="I1835" s="49">
        <f t="shared" ref="I1835" si="4184">(IF(D1835="SELL",E1835-F1835,IF(D1835="BUY",F1835-E1835)))*C1835</f>
        <v>1500</v>
      </c>
      <c r="J1835" s="41">
        <v>0</v>
      </c>
      <c r="K1835" s="8">
        <v>0</v>
      </c>
      <c r="L1835" s="49">
        <f t="shared" ref="L1835" si="4185">(J1835+I1835+K1835)/C1835</f>
        <v>3</v>
      </c>
      <c r="M1835" s="49">
        <f t="shared" ref="M1835" si="4186">L1835*C1835</f>
        <v>1500</v>
      </c>
    </row>
    <row r="1836" spans="1:13" s="42" customFormat="1" x14ac:dyDescent="0.25">
      <c r="A1836" s="5">
        <v>43283</v>
      </c>
      <c r="B1836" s="37" t="s">
        <v>454</v>
      </c>
      <c r="C1836" s="37">
        <v>1600</v>
      </c>
      <c r="D1836" s="37" t="s">
        <v>17</v>
      </c>
      <c r="E1836" s="74">
        <v>374.6</v>
      </c>
      <c r="F1836" s="37">
        <v>376</v>
      </c>
      <c r="G1836" s="37">
        <v>378</v>
      </c>
      <c r="H1836" s="74">
        <v>380.5</v>
      </c>
      <c r="I1836" s="49">
        <f t="shared" ref="I1836" si="4187">(IF(D1836="SELL",E1836-F1836,IF(D1836="BUY",F1836-E1836)))*C1836</f>
        <v>2239.9999999999636</v>
      </c>
      <c r="J1836" s="41">
        <f t="shared" ref="J1836:J1839" si="4188">(IF(D1836="SELL",IF(G1836="",0,F1836-G1836),IF(D1836="BUY",IF(G1836="",0,G1836-F1836))))*C1836</f>
        <v>3200</v>
      </c>
      <c r="K1836" s="8">
        <v>4000</v>
      </c>
      <c r="L1836" s="49">
        <f t="shared" ref="L1836" si="4189">(J1836+I1836+K1836)/C1836</f>
        <v>5.8999999999999773</v>
      </c>
      <c r="M1836" s="49">
        <f t="shared" ref="M1836" si="4190">L1836*C1836</f>
        <v>9439.9999999999636</v>
      </c>
    </row>
    <row r="1837" spans="1:13" s="42" customFormat="1" x14ac:dyDescent="0.25">
      <c r="A1837" s="5">
        <v>43283</v>
      </c>
      <c r="B1837" s="37" t="s">
        <v>64</v>
      </c>
      <c r="C1837" s="37">
        <v>1000</v>
      </c>
      <c r="D1837" s="37" t="s">
        <v>17</v>
      </c>
      <c r="E1837" s="74">
        <v>511.5</v>
      </c>
      <c r="F1837" s="37">
        <v>513</v>
      </c>
      <c r="G1837" s="37">
        <v>0</v>
      </c>
      <c r="H1837" s="74">
        <v>0</v>
      </c>
      <c r="I1837" s="49">
        <f t="shared" ref="I1837" si="4191">(IF(D1837="SELL",E1837-F1837,IF(D1837="BUY",F1837-E1837)))*C1837</f>
        <v>1500</v>
      </c>
      <c r="J1837" s="41">
        <v>0</v>
      </c>
      <c r="K1837" s="8">
        <v>0</v>
      </c>
      <c r="L1837" s="49">
        <f t="shared" ref="L1837" si="4192">(J1837+I1837+K1837)/C1837</f>
        <v>1.5</v>
      </c>
      <c r="M1837" s="49">
        <f t="shared" ref="M1837" si="4193">L1837*C1837</f>
        <v>1500</v>
      </c>
    </row>
    <row r="1838" spans="1:13" s="42" customFormat="1" x14ac:dyDescent="0.25">
      <c r="A1838" s="5">
        <v>43280</v>
      </c>
      <c r="B1838" s="37" t="s">
        <v>260</v>
      </c>
      <c r="C1838" s="37">
        <v>400</v>
      </c>
      <c r="D1838" s="37" t="s">
        <v>17</v>
      </c>
      <c r="E1838" s="74">
        <v>1324</v>
      </c>
      <c r="F1838" s="37">
        <v>1327</v>
      </c>
      <c r="G1838" s="37">
        <v>1334</v>
      </c>
      <c r="H1838" s="74">
        <v>1340</v>
      </c>
      <c r="I1838" s="49">
        <f t="shared" ref="I1838:I1839" si="4194">(IF(D1838="SELL",E1838-F1838,IF(D1838="BUY",F1838-E1838)))*C1838</f>
        <v>1200</v>
      </c>
      <c r="J1838" s="41">
        <f t="shared" si="4188"/>
        <v>2800</v>
      </c>
      <c r="K1838" s="8">
        <v>4000</v>
      </c>
      <c r="L1838" s="49">
        <f t="shared" ref="L1838:L1839" si="4195">(J1838+I1838+K1838)/C1838</f>
        <v>20</v>
      </c>
      <c r="M1838" s="49">
        <f t="shared" ref="M1838:M1839" si="4196">L1838*C1838</f>
        <v>8000</v>
      </c>
    </row>
    <row r="1839" spans="1:13" s="42" customFormat="1" x14ac:dyDescent="0.25">
      <c r="A1839" s="5">
        <v>43280</v>
      </c>
      <c r="B1839" s="37" t="s">
        <v>447</v>
      </c>
      <c r="C1839" s="37">
        <v>800</v>
      </c>
      <c r="D1839" s="37" t="s">
        <v>17</v>
      </c>
      <c r="E1839" s="74">
        <v>915.5</v>
      </c>
      <c r="F1839" s="37">
        <v>917</v>
      </c>
      <c r="G1839" s="37">
        <v>921</v>
      </c>
      <c r="H1839" s="74">
        <v>925</v>
      </c>
      <c r="I1839" s="49">
        <f t="shared" si="4194"/>
        <v>1200</v>
      </c>
      <c r="J1839" s="41">
        <f t="shared" si="4188"/>
        <v>3200</v>
      </c>
      <c r="K1839" s="8">
        <v>4000</v>
      </c>
      <c r="L1839" s="49">
        <f t="shared" si="4195"/>
        <v>10.5</v>
      </c>
      <c r="M1839" s="49">
        <f t="shared" si="4196"/>
        <v>8400</v>
      </c>
    </row>
    <row r="1840" spans="1:13" s="42" customFormat="1" x14ac:dyDescent="0.25">
      <c r="A1840" s="5">
        <v>43280</v>
      </c>
      <c r="B1840" s="37" t="s">
        <v>315</v>
      </c>
      <c r="C1840" s="37">
        <v>800</v>
      </c>
      <c r="D1840" s="37" t="s">
        <v>17</v>
      </c>
      <c r="E1840" s="74">
        <v>1321</v>
      </c>
      <c r="F1840" s="37">
        <v>1323</v>
      </c>
      <c r="G1840" s="37">
        <v>1327</v>
      </c>
      <c r="H1840" s="74">
        <v>0</v>
      </c>
      <c r="I1840" s="49">
        <f t="shared" ref="I1840" si="4197">(IF(D1840="SELL",E1840-F1840,IF(D1840="BUY",F1840-E1840)))*C1840</f>
        <v>1600</v>
      </c>
      <c r="J1840" s="41">
        <f t="shared" ref="J1840" si="4198">(IF(D1840="SELL",IF(G1840="",0,F1840-G1840),IF(D1840="BUY",IF(G1840="",0,G1840-F1840))))*C1840</f>
        <v>3200</v>
      </c>
      <c r="K1840" s="8">
        <v>0</v>
      </c>
      <c r="L1840" s="49">
        <f t="shared" ref="L1840" si="4199">(J1840+I1840+K1840)/C1840</f>
        <v>6</v>
      </c>
      <c r="M1840" s="49">
        <f t="shared" ref="M1840" si="4200">L1840*C1840</f>
        <v>4800</v>
      </c>
    </row>
    <row r="1841" spans="1:13" s="42" customFormat="1" x14ac:dyDescent="0.25">
      <c r="A1841" s="5">
        <v>43280</v>
      </c>
      <c r="B1841" s="37" t="s">
        <v>332</v>
      </c>
      <c r="C1841" s="37">
        <v>2000</v>
      </c>
      <c r="D1841" s="37" t="s">
        <v>17</v>
      </c>
      <c r="E1841" s="74">
        <v>397</v>
      </c>
      <c r="F1841" s="37">
        <v>398</v>
      </c>
      <c r="G1841" s="37">
        <v>399.9</v>
      </c>
      <c r="H1841" s="74">
        <v>0</v>
      </c>
      <c r="I1841" s="49">
        <f t="shared" ref="I1841" si="4201">(IF(D1841="SELL",E1841-F1841,IF(D1841="BUY",F1841-E1841)))*C1841</f>
        <v>2000</v>
      </c>
      <c r="J1841" s="41">
        <f t="shared" ref="J1841" si="4202">(IF(D1841="SELL",IF(G1841="",0,F1841-G1841),IF(D1841="BUY",IF(G1841="",0,G1841-F1841))))*C1841</f>
        <v>3799.9999999999545</v>
      </c>
      <c r="K1841" s="8">
        <v>0</v>
      </c>
      <c r="L1841" s="49">
        <f t="shared" ref="L1841" si="4203">(J1841+I1841+K1841)/C1841</f>
        <v>2.8999999999999773</v>
      </c>
      <c r="M1841" s="49">
        <f t="shared" ref="M1841" si="4204">L1841*C1841</f>
        <v>5799.9999999999545</v>
      </c>
    </row>
    <row r="1842" spans="1:13" s="42" customFormat="1" x14ac:dyDescent="0.25">
      <c r="A1842" s="5">
        <v>43280</v>
      </c>
      <c r="B1842" s="37" t="s">
        <v>351</v>
      </c>
      <c r="C1842" s="37">
        <v>900</v>
      </c>
      <c r="D1842" s="37" t="s">
        <v>17</v>
      </c>
      <c r="E1842" s="74">
        <v>551.5</v>
      </c>
      <c r="F1842" s="37">
        <v>553</v>
      </c>
      <c r="G1842" s="37">
        <v>555</v>
      </c>
      <c r="H1842" s="74">
        <v>0</v>
      </c>
      <c r="I1842" s="49">
        <f t="shared" ref="I1842" si="4205">(IF(D1842="SELL",E1842-F1842,IF(D1842="BUY",F1842-E1842)))*C1842</f>
        <v>1350</v>
      </c>
      <c r="J1842" s="41">
        <f t="shared" ref="J1842" si="4206">(IF(D1842="SELL",IF(G1842="",0,F1842-G1842),IF(D1842="BUY",IF(G1842="",0,G1842-F1842))))*C1842</f>
        <v>1800</v>
      </c>
      <c r="K1842" s="8">
        <v>0</v>
      </c>
      <c r="L1842" s="49">
        <f t="shared" ref="L1842" si="4207">(J1842+I1842+K1842)/C1842</f>
        <v>3.5</v>
      </c>
      <c r="M1842" s="49">
        <f t="shared" ref="M1842" si="4208">L1842*C1842</f>
        <v>3150</v>
      </c>
    </row>
    <row r="1843" spans="1:13" s="42" customFormat="1" x14ac:dyDescent="0.25">
      <c r="A1843" s="5">
        <v>43280</v>
      </c>
      <c r="B1843" s="37" t="s">
        <v>330</v>
      </c>
      <c r="C1843" s="37">
        <v>2500</v>
      </c>
      <c r="D1843" s="37" t="s">
        <v>17</v>
      </c>
      <c r="E1843" s="74">
        <v>190.9</v>
      </c>
      <c r="F1843" s="37">
        <v>191.5</v>
      </c>
      <c r="G1843" s="37">
        <v>0</v>
      </c>
      <c r="H1843" s="74">
        <v>0</v>
      </c>
      <c r="I1843" s="49">
        <f t="shared" ref="I1843" si="4209">(IF(D1843="SELL",E1843-F1843,IF(D1843="BUY",F1843-E1843)))*C1843</f>
        <v>1499.9999999999859</v>
      </c>
      <c r="J1843" s="41">
        <v>0</v>
      </c>
      <c r="K1843" s="8">
        <v>0</v>
      </c>
      <c r="L1843" s="49">
        <f t="shared" ref="L1843" si="4210">(J1843+I1843+K1843)/C1843</f>
        <v>0.59999999999999432</v>
      </c>
      <c r="M1843" s="49">
        <f t="shared" ref="M1843" si="4211">L1843*C1843</f>
        <v>1499.9999999999859</v>
      </c>
    </row>
    <row r="1844" spans="1:13" s="42" customFormat="1" x14ac:dyDescent="0.25">
      <c r="A1844" s="5">
        <v>43280</v>
      </c>
      <c r="B1844" s="37" t="s">
        <v>413</v>
      </c>
      <c r="C1844" s="37">
        <v>500</v>
      </c>
      <c r="D1844" s="37" t="s">
        <v>17</v>
      </c>
      <c r="E1844" s="74">
        <v>1030.5</v>
      </c>
      <c r="F1844" s="37">
        <v>1022</v>
      </c>
      <c r="G1844" s="37">
        <v>0</v>
      </c>
      <c r="H1844" s="74">
        <v>0</v>
      </c>
      <c r="I1844" s="49">
        <f t="shared" ref="I1844" si="4212">(IF(D1844="SELL",E1844-F1844,IF(D1844="BUY",F1844-E1844)))*C1844</f>
        <v>-4250</v>
      </c>
      <c r="J1844" s="41">
        <v>0</v>
      </c>
      <c r="K1844" s="8">
        <v>0</v>
      </c>
      <c r="L1844" s="49">
        <f t="shared" ref="L1844" si="4213">(J1844+I1844+K1844)/C1844</f>
        <v>-8.5</v>
      </c>
      <c r="M1844" s="49">
        <f t="shared" ref="M1844" si="4214">L1844*C1844</f>
        <v>-4250</v>
      </c>
    </row>
    <row r="1845" spans="1:13" s="42" customFormat="1" x14ac:dyDescent="0.25">
      <c r="A1845" s="5">
        <v>43279</v>
      </c>
      <c r="B1845" s="37" t="s">
        <v>175</v>
      </c>
      <c r="C1845" s="37">
        <v>900</v>
      </c>
      <c r="D1845" s="37" t="s">
        <v>17</v>
      </c>
      <c r="E1845" s="74">
        <v>898</v>
      </c>
      <c r="F1845" s="37">
        <v>900</v>
      </c>
      <c r="G1845" s="37">
        <v>904</v>
      </c>
      <c r="H1845" s="74">
        <v>908</v>
      </c>
      <c r="I1845" s="49">
        <f t="shared" ref="I1845" si="4215">(IF(D1845="SELL",E1845-F1845,IF(D1845="BUY",F1845-E1845)))*C1845</f>
        <v>1800</v>
      </c>
      <c r="J1845" s="41">
        <f t="shared" ref="J1845" si="4216">(IF(D1845="SELL",IF(G1845="",0,F1845-G1845),IF(D1845="BUY",IF(G1845="",0,G1845-F1845))))*C1845</f>
        <v>3600</v>
      </c>
      <c r="K1845" s="8">
        <v>4000</v>
      </c>
      <c r="L1845" s="49">
        <f t="shared" ref="L1845" si="4217">(J1845+I1845+K1845)/C1845</f>
        <v>10.444444444444445</v>
      </c>
      <c r="M1845" s="49">
        <f t="shared" ref="M1845" si="4218">L1845*C1845</f>
        <v>9400</v>
      </c>
    </row>
    <row r="1846" spans="1:13" s="42" customFormat="1" x14ac:dyDescent="0.25">
      <c r="A1846" s="5">
        <v>43279</v>
      </c>
      <c r="B1846" s="37" t="s">
        <v>453</v>
      </c>
      <c r="C1846" s="37">
        <v>1200</v>
      </c>
      <c r="D1846" s="37" t="s">
        <v>17</v>
      </c>
      <c r="E1846" s="74">
        <v>604.5</v>
      </c>
      <c r="F1846" s="37">
        <v>607</v>
      </c>
      <c r="G1846" s="37">
        <v>609</v>
      </c>
      <c r="H1846" s="74">
        <v>0</v>
      </c>
      <c r="I1846" s="49">
        <f t="shared" ref="I1846" si="4219">(IF(D1846="SELL",E1846-F1846,IF(D1846="BUY",F1846-E1846)))*C1846</f>
        <v>3000</v>
      </c>
      <c r="J1846" s="41">
        <f t="shared" ref="J1846" si="4220">(IF(D1846="SELL",IF(G1846="",0,F1846-G1846),IF(D1846="BUY",IF(G1846="",0,G1846-F1846))))*C1846</f>
        <v>2400</v>
      </c>
      <c r="K1846" s="8">
        <v>0</v>
      </c>
      <c r="L1846" s="49">
        <f t="shared" ref="L1846" si="4221">(J1846+I1846+K1846)/C1846</f>
        <v>4.5</v>
      </c>
      <c r="M1846" s="49">
        <f t="shared" ref="M1846" si="4222">L1846*C1846</f>
        <v>5400</v>
      </c>
    </row>
    <row r="1847" spans="1:13" s="42" customFormat="1" x14ac:dyDescent="0.25">
      <c r="A1847" s="5">
        <v>43279</v>
      </c>
      <c r="B1847" s="37" t="s">
        <v>351</v>
      </c>
      <c r="C1847" s="37">
        <v>900</v>
      </c>
      <c r="D1847" s="37" t="s">
        <v>17</v>
      </c>
      <c r="E1847" s="74">
        <v>550.70000000000005</v>
      </c>
      <c r="F1847" s="37">
        <v>552</v>
      </c>
      <c r="G1847" s="37">
        <v>554.5</v>
      </c>
      <c r="H1847" s="74">
        <v>0</v>
      </c>
      <c r="I1847" s="49">
        <f t="shared" ref="I1847" si="4223">(IF(D1847="SELL",E1847-F1847,IF(D1847="BUY",F1847-E1847)))*C1847</f>
        <v>1169.9999999999591</v>
      </c>
      <c r="J1847" s="41">
        <f t="shared" ref="J1847" si="4224">(IF(D1847="SELL",IF(G1847="",0,F1847-G1847),IF(D1847="BUY",IF(G1847="",0,G1847-F1847))))*C1847</f>
        <v>2250</v>
      </c>
      <c r="K1847" s="8">
        <v>0</v>
      </c>
      <c r="L1847" s="49">
        <f t="shared" ref="L1847" si="4225">(J1847+I1847+K1847)/C1847</f>
        <v>3.7999999999999545</v>
      </c>
      <c r="M1847" s="49">
        <f t="shared" ref="M1847" si="4226">L1847*C1847</f>
        <v>3419.9999999999591</v>
      </c>
    </row>
    <row r="1848" spans="1:13" s="42" customFormat="1" x14ac:dyDescent="0.25">
      <c r="A1848" s="5">
        <v>43279</v>
      </c>
      <c r="B1848" s="37" t="s">
        <v>408</v>
      </c>
      <c r="C1848" s="37">
        <v>3000</v>
      </c>
      <c r="D1848" s="37" t="s">
        <v>17</v>
      </c>
      <c r="E1848" s="74">
        <v>200.5</v>
      </c>
      <c r="F1848" s="37">
        <v>201</v>
      </c>
      <c r="G1848" s="37">
        <v>0</v>
      </c>
      <c r="H1848" s="74">
        <v>0</v>
      </c>
      <c r="I1848" s="49">
        <f t="shared" ref="I1848" si="4227">(IF(D1848="SELL",E1848-F1848,IF(D1848="BUY",F1848-E1848)))*C1848</f>
        <v>1500</v>
      </c>
      <c r="J1848" s="41">
        <v>0</v>
      </c>
      <c r="K1848" s="8">
        <v>0</v>
      </c>
      <c r="L1848" s="49">
        <f t="shared" ref="L1848" si="4228">(J1848+I1848+K1848)/C1848</f>
        <v>0.5</v>
      </c>
      <c r="M1848" s="49">
        <f t="shared" ref="M1848" si="4229">L1848*C1848</f>
        <v>1500</v>
      </c>
    </row>
    <row r="1849" spans="1:13" s="42" customFormat="1" x14ac:dyDescent="0.25">
      <c r="A1849" s="5">
        <v>43279</v>
      </c>
      <c r="B1849" s="37" t="s">
        <v>261</v>
      </c>
      <c r="C1849" s="37">
        <v>1250</v>
      </c>
      <c r="D1849" s="37" t="s">
        <v>17</v>
      </c>
      <c r="E1849" s="74">
        <v>342.6</v>
      </c>
      <c r="F1849" s="37">
        <v>339</v>
      </c>
      <c r="G1849" s="37">
        <v>0</v>
      </c>
      <c r="H1849" s="74">
        <v>0</v>
      </c>
      <c r="I1849" s="49">
        <f t="shared" ref="I1849" si="4230">(IF(D1849="SELL",E1849-F1849,IF(D1849="BUY",F1849-E1849)))*C1849</f>
        <v>-4500.0000000000282</v>
      </c>
      <c r="J1849" s="41">
        <v>0</v>
      </c>
      <c r="K1849" s="8">
        <v>0</v>
      </c>
      <c r="L1849" s="49">
        <f t="shared" ref="L1849" si="4231">(J1849+I1849+K1849)/C1849</f>
        <v>-3.6000000000000227</v>
      </c>
      <c r="M1849" s="49">
        <f t="shared" ref="M1849" si="4232">L1849*C1849</f>
        <v>-4500.0000000000282</v>
      </c>
    </row>
    <row r="1850" spans="1:13" s="42" customFormat="1" x14ac:dyDescent="0.25">
      <c r="A1850" s="5">
        <v>43278</v>
      </c>
      <c r="B1850" s="37" t="s">
        <v>351</v>
      </c>
      <c r="C1850" s="37">
        <v>900</v>
      </c>
      <c r="D1850" s="37" t="s">
        <v>17</v>
      </c>
      <c r="E1850" s="74">
        <v>543</v>
      </c>
      <c r="F1850" s="37">
        <v>544.5</v>
      </c>
      <c r="G1850" s="37">
        <v>547.5</v>
      </c>
      <c r="H1850" s="74">
        <v>550</v>
      </c>
      <c r="I1850" s="49">
        <f t="shared" ref="I1850" si="4233">(IF(D1850="SELL",E1850-F1850,IF(D1850="BUY",F1850-E1850)))*C1850</f>
        <v>1350</v>
      </c>
      <c r="J1850" s="41">
        <f t="shared" ref="J1850:J1855" si="4234">(IF(D1850="SELL",IF(G1850="",0,F1850-G1850),IF(D1850="BUY",IF(G1850="",0,G1850-F1850))))*C1850</f>
        <v>2700</v>
      </c>
      <c r="K1850" s="8">
        <v>2250</v>
      </c>
      <c r="L1850" s="49">
        <f t="shared" ref="L1850" si="4235">(J1850+I1850+K1850)/C1850</f>
        <v>7</v>
      </c>
      <c r="M1850" s="49">
        <f t="shared" ref="M1850" si="4236">L1850*C1850</f>
        <v>6300</v>
      </c>
    </row>
    <row r="1851" spans="1:13" s="42" customFormat="1" x14ac:dyDescent="0.25">
      <c r="A1851" s="5">
        <v>43278</v>
      </c>
      <c r="B1851" s="37" t="s">
        <v>372</v>
      </c>
      <c r="C1851" s="37">
        <v>1500</v>
      </c>
      <c r="D1851" s="37" t="s">
        <v>17</v>
      </c>
      <c r="E1851" s="74">
        <v>383</v>
      </c>
      <c r="F1851" s="37">
        <v>384.5</v>
      </c>
      <c r="G1851" s="37">
        <v>386.5</v>
      </c>
      <c r="H1851" s="74">
        <v>0</v>
      </c>
      <c r="I1851" s="49">
        <f t="shared" ref="I1851" si="4237">(IF(D1851="SELL",E1851-F1851,IF(D1851="BUY",F1851-E1851)))*C1851</f>
        <v>2250</v>
      </c>
      <c r="J1851" s="41">
        <f t="shared" si="4234"/>
        <v>3000</v>
      </c>
      <c r="K1851" s="8">
        <v>0</v>
      </c>
      <c r="L1851" s="49">
        <f t="shared" ref="L1851" si="4238">(J1851+I1851+K1851)/C1851</f>
        <v>3.5</v>
      </c>
      <c r="M1851" s="49">
        <f t="shared" ref="M1851" si="4239">L1851*C1851</f>
        <v>5250</v>
      </c>
    </row>
    <row r="1852" spans="1:13" s="42" customFormat="1" x14ac:dyDescent="0.25">
      <c r="A1852" s="5">
        <v>43278</v>
      </c>
      <c r="B1852" s="37" t="s">
        <v>452</v>
      </c>
      <c r="C1852" s="37">
        <v>1700</v>
      </c>
      <c r="D1852" s="37" t="s">
        <v>17</v>
      </c>
      <c r="E1852" s="74">
        <v>375</v>
      </c>
      <c r="F1852" s="37">
        <v>376</v>
      </c>
      <c r="G1852" s="37">
        <v>378</v>
      </c>
      <c r="H1852" s="74">
        <v>0</v>
      </c>
      <c r="I1852" s="49">
        <f t="shared" ref="I1852" si="4240">(IF(D1852="SELL",E1852-F1852,IF(D1852="BUY",F1852-E1852)))*C1852</f>
        <v>1700</v>
      </c>
      <c r="J1852" s="41">
        <f t="shared" si="4234"/>
        <v>3400</v>
      </c>
      <c r="K1852" s="8">
        <v>0</v>
      </c>
      <c r="L1852" s="49">
        <f t="shared" ref="L1852" si="4241">(J1852+I1852+K1852)/C1852</f>
        <v>3</v>
      </c>
      <c r="M1852" s="49">
        <f t="shared" ref="M1852" si="4242">L1852*C1852</f>
        <v>5100</v>
      </c>
    </row>
    <row r="1853" spans="1:13" s="42" customFormat="1" x14ac:dyDescent="0.25">
      <c r="A1853" s="5">
        <v>43278</v>
      </c>
      <c r="B1853" s="37" t="s">
        <v>397</v>
      </c>
      <c r="C1853" s="37">
        <v>2200</v>
      </c>
      <c r="D1853" s="37" t="s">
        <v>17</v>
      </c>
      <c r="E1853" s="74">
        <v>282.10000000000002</v>
      </c>
      <c r="F1853" s="37">
        <v>283.10000000000002</v>
      </c>
      <c r="G1853" s="37">
        <v>0</v>
      </c>
      <c r="H1853" s="74">
        <v>0</v>
      </c>
      <c r="I1853" s="49">
        <f t="shared" ref="I1853" si="4243">(IF(D1853="SELL",E1853-F1853,IF(D1853="BUY",F1853-E1853)))*C1853</f>
        <v>2200</v>
      </c>
      <c r="J1853" s="41">
        <v>0</v>
      </c>
      <c r="K1853" s="8">
        <v>0</v>
      </c>
      <c r="L1853" s="49">
        <f t="shared" ref="L1853" si="4244">(J1853+I1853+K1853)/C1853</f>
        <v>1</v>
      </c>
      <c r="M1853" s="49">
        <f t="shared" ref="M1853" si="4245">L1853*C1853</f>
        <v>2200</v>
      </c>
    </row>
    <row r="1854" spans="1:13" s="42" customFormat="1" x14ac:dyDescent="0.25">
      <c r="A1854" s="5">
        <v>43277</v>
      </c>
      <c r="B1854" s="37" t="s">
        <v>323</v>
      </c>
      <c r="C1854" s="37">
        <v>1500</v>
      </c>
      <c r="D1854" s="37" t="s">
        <v>17</v>
      </c>
      <c r="E1854" s="74">
        <v>451.5</v>
      </c>
      <c r="F1854" s="37">
        <v>453</v>
      </c>
      <c r="G1854" s="37">
        <v>455</v>
      </c>
      <c r="H1854" s="74">
        <v>458</v>
      </c>
      <c r="I1854" s="49">
        <f t="shared" ref="I1854" si="4246">(IF(D1854="SELL",E1854-F1854,IF(D1854="BUY",F1854-E1854)))*C1854</f>
        <v>2250</v>
      </c>
      <c r="J1854" s="41">
        <f t="shared" si="4234"/>
        <v>3000</v>
      </c>
      <c r="K1854" s="8">
        <v>4500</v>
      </c>
      <c r="L1854" s="49">
        <f t="shared" ref="L1854" si="4247">(J1854+I1854+K1854)/C1854</f>
        <v>6.5</v>
      </c>
      <c r="M1854" s="49">
        <f t="shared" ref="M1854" si="4248">L1854*C1854</f>
        <v>9750</v>
      </c>
    </row>
    <row r="1855" spans="1:13" s="42" customFormat="1" x14ac:dyDescent="0.25">
      <c r="A1855" s="5">
        <v>43277</v>
      </c>
      <c r="B1855" s="37" t="s">
        <v>282</v>
      </c>
      <c r="C1855" s="37">
        <v>1300</v>
      </c>
      <c r="D1855" s="37" t="s">
        <v>17</v>
      </c>
      <c r="E1855" s="74">
        <v>375.3</v>
      </c>
      <c r="F1855" s="37">
        <v>376.5</v>
      </c>
      <c r="G1855" s="37">
        <v>377.5</v>
      </c>
      <c r="H1855" s="74">
        <v>0</v>
      </c>
      <c r="I1855" s="49">
        <f t="shared" ref="I1855" si="4249">(IF(D1855="SELL",E1855-F1855,IF(D1855="BUY",F1855-E1855)))*C1855</f>
        <v>1559.9999999999852</v>
      </c>
      <c r="J1855" s="41">
        <f t="shared" si="4234"/>
        <v>1300</v>
      </c>
      <c r="K1855" s="8">
        <v>0</v>
      </c>
      <c r="L1855" s="49">
        <f t="shared" ref="L1855" si="4250">(J1855+I1855+K1855)/C1855</f>
        <v>2.1999999999999886</v>
      </c>
      <c r="M1855" s="49">
        <f t="shared" ref="M1855" si="4251">L1855*C1855</f>
        <v>2859.9999999999854</v>
      </c>
    </row>
    <row r="1856" spans="1:13" s="42" customFormat="1" x14ac:dyDescent="0.25">
      <c r="A1856" s="5">
        <v>43277</v>
      </c>
      <c r="B1856" s="37" t="s">
        <v>162</v>
      </c>
      <c r="C1856" s="37">
        <v>2000</v>
      </c>
      <c r="D1856" s="37" t="s">
        <v>17</v>
      </c>
      <c r="E1856" s="74">
        <v>347.5</v>
      </c>
      <c r="F1856" s="37">
        <v>348.2</v>
      </c>
      <c r="G1856" s="37">
        <v>350</v>
      </c>
      <c r="H1856" s="74">
        <v>0</v>
      </c>
      <c r="I1856" s="49">
        <f t="shared" ref="I1856" si="4252">(IF(D1856="SELL",E1856-F1856,IF(D1856="BUY",F1856-E1856)))*C1856</f>
        <v>1399.9999999999773</v>
      </c>
      <c r="J1856" s="41">
        <f t="shared" ref="J1856:J1858" si="4253">(IF(D1856="SELL",IF(G1856="",0,F1856-G1856),IF(D1856="BUY",IF(G1856="",0,G1856-F1856))))*C1856</f>
        <v>3600.0000000000227</v>
      </c>
      <c r="K1856" s="8">
        <v>0</v>
      </c>
      <c r="L1856" s="49">
        <f t="shared" ref="L1856" si="4254">(J1856+I1856+K1856)/C1856</f>
        <v>2.5</v>
      </c>
      <c r="M1856" s="49">
        <f t="shared" ref="M1856" si="4255">L1856*C1856</f>
        <v>5000</v>
      </c>
    </row>
    <row r="1857" spans="1:13" s="42" customFormat="1" x14ac:dyDescent="0.25">
      <c r="A1857" s="5">
        <v>43277</v>
      </c>
      <c r="B1857" s="37" t="s">
        <v>397</v>
      </c>
      <c r="C1857" s="37">
        <v>2200</v>
      </c>
      <c r="D1857" s="37" t="s">
        <v>17</v>
      </c>
      <c r="E1857" s="74">
        <v>286.10000000000002</v>
      </c>
      <c r="F1857" s="37">
        <v>287.10000000000002</v>
      </c>
      <c r="G1857" s="37">
        <v>0</v>
      </c>
      <c r="H1857" s="74">
        <v>0</v>
      </c>
      <c r="I1857" s="49">
        <f t="shared" ref="I1857" si="4256">(IF(D1857="SELL",E1857-F1857,IF(D1857="BUY",F1857-E1857)))*C1857</f>
        <v>2200</v>
      </c>
      <c r="J1857" s="41">
        <v>0</v>
      </c>
      <c r="K1857" s="8">
        <v>0</v>
      </c>
      <c r="L1857" s="49">
        <f t="shared" ref="L1857" si="4257">(J1857+I1857+K1857)/C1857</f>
        <v>1</v>
      </c>
      <c r="M1857" s="49">
        <f t="shared" ref="M1857" si="4258">L1857*C1857</f>
        <v>2200</v>
      </c>
    </row>
    <row r="1858" spans="1:13" s="42" customFormat="1" x14ac:dyDescent="0.25">
      <c r="A1858" s="5">
        <v>43277</v>
      </c>
      <c r="B1858" s="37" t="s">
        <v>218</v>
      </c>
      <c r="C1858" s="37">
        <v>1000</v>
      </c>
      <c r="D1858" s="37" t="s">
        <v>20</v>
      </c>
      <c r="E1858" s="74">
        <v>988</v>
      </c>
      <c r="F1858" s="37">
        <v>986.5</v>
      </c>
      <c r="G1858" s="37">
        <v>983</v>
      </c>
      <c r="H1858" s="74">
        <v>0</v>
      </c>
      <c r="I1858" s="49">
        <f t="shared" ref="I1858" si="4259">(IF(D1858="SELL",E1858-F1858,IF(D1858="BUY",F1858-E1858)))*C1858</f>
        <v>1500</v>
      </c>
      <c r="J1858" s="41">
        <f t="shared" si="4253"/>
        <v>3500</v>
      </c>
      <c r="K1858" s="8">
        <v>0</v>
      </c>
      <c r="L1858" s="49">
        <f t="shared" ref="L1858" si="4260">(J1858+I1858+K1858)/C1858</f>
        <v>5</v>
      </c>
      <c r="M1858" s="49">
        <f t="shared" ref="M1858" si="4261">L1858*C1858</f>
        <v>5000</v>
      </c>
    </row>
    <row r="1859" spans="1:13" s="42" customFormat="1" x14ac:dyDescent="0.25">
      <c r="A1859" s="5">
        <v>43277</v>
      </c>
      <c r="B1859" s="37" t="s">
        <v>390</v>
      </c>
      <c r="C1859" s="37">
        <v>800</v>
      </c>
      <c r="D1859" s="37" t="s">
        <v>20</v>
      </c>
      <c r="E1859" s="74">
        <v>590</v>
      </c>
      <c r="F1859" s="37">
        <v>595</v>
      </c>
      <c r="G1859" s="37">
        <v>0</v>
      </c>
      <c r="H1859" s="74">
        <v>0</v>
      </c>
      <c r="I1859" s="49">
        <f t="shared" ref="I1859" si="4262">(IF(D1859="SELL",E1859-F1859,IF(D1859="BUY",F1859-E1859)))*C1859</f>
        <v>-4000</v>
      </c>
      <c r="J1859" s="41">
        <v>0</v>
      </c>
      <c r="K1859" s="8">
        <v>0</v>
      </c>
      <c r="L1859" s="49">
        <f t="shared" ref="L1859" si="4263">(J1859+I1859+K1859)/C1859</f>
        <v>-5</v>
      </c>
      <c r="M1859" s="49">
        <f t="shared" ref="M1859" si="4264">L1859*C1859</f>
        <v>-4000</v>
      </c>
    </row>
    <row r="1860" spans="1:13" s="42" customFormat="1" x14ac:dyDescent="0.25">
      <c r="A1860" s="5">
        <v>43276</v>
      </c>
      <c r="B1860" s="37" t="s">
        <v>413</v>
      </c>
      <c r="C1860" s="37">
        <v>500</v>
      </c>
      <c r="D1860" s="37" t="s">
        <v>17</v>
      </c>
      <c r="E1860" s="74">
        <v>1053</v>
      </c>
      <c r="F1860" s="37">
        <v>1049</v>
      </c>
      <c r="G1860" s="37">
        <v>0</v>
      </c>
      <c r="H1860" s="74">
        <v>0</v>
      </c>
      <c r="I1860" s="49">
        <f t="shared" ref="I1860" si="4265">(IF(D1860="SELL",E1860-F1860,IF(D1860="BUY",F1860-E1860)))*C1860</f>
        <v>-2000</v>
      </c>
      <c r="J1860" s="41">
        <v>0</v>
      </c>
      <c r="K1860" s="8">
        <v>0</v>
      </c>
      <c r="L1860" s="49">
        <f t="shared" ref="L1860" si="4266">(J1860+I1860+K1860)/C1860</f>
        <v>-4</v>
      </c>
      <c r="M1860" s="49">
        <f t="shared" ref="M1860" si="4267">L1860*C1860</f>
        <v>-2000</v>
      </c>
    </row>
    <row r="1861" spans="1:13" s="42" customFormat="1" x14ac:dyDescent="0.25">
      <c r="A1861" s="5">
        <v>43276</v>
      </c>
      <c r="B1861" s="37" t="s">
        <v>157</v>
      </c>
      <c r="C1861" s="37">
        <v>800</v>
      </c>
      <c r="D1861" s="37" t="s">
        <v>20</v>
      </c>
      <c r="E1861" s="74">
        <v>607</v>
      </c>
      <c r="F1861" s="37">
        <v>605</v>
      </c>
      <c r="G1861" s="37">
        <v>0</v>
      </c>
      <c r="H1861" s="74">
        <v>0</v>
      </c>
      <c r="I1861" s="49">
        <f t="shared" ref="I1861:I1862" si="4268">(IF(D1861="SELL",E1861-F1861,IF(D1861="BUY",F1861-E1861)))*C1861</f>
        <v>1600</v>
      </c>
      <c r="J1861" s="41">
        <v>0</v>
      </c>
      <c r="K1861" s="8">
        <v>0</v>
      </c>
      <c r="L1861" s="49">
        <f t="shared" ref="L1861:L1862" si="4269">(J1861+I1861+K1861)/C1861</f>
        <v>2</v>
      </c>
      <c r="M1861" s="49">
        <f t="shared" ref="M1861:M1862" si="4270">L1861*C1861</f>
        <v>1600</v>
      </c>
    </row>
    <row r="1862" spans="1:13" s="42" customFormat="1" x14ac:dyDescent="0.25">
      <c r="A1862" s="5">
        <v>43276</v>
      </c>
      <c r="B1862" s="37" t="s">
        <v>77</v>
      </c>
      <c r="C1862" s="37">
        <v>1400</v>
      </c>
      <c r="D1862" s="37" t="s">
        <v>20</v>
      </c>
      <c r="E1862" s="74">
        <v>551</v>
      </c>
      <c r="F1862" s="37">
        <v>549.5</v>
      </c>
      <c r="G1862" s="37">
        <v>0</v>
      </c>
      <c r="H1862" s="74">
        <v>0</v>
      </c>
      <c r="I1862" s="49">
        <f t="shared" si="4268"/>
        <v>2100</v>
      </c>
      <c r="J1862" s="41">
        <v>0</v>
      </c>
      <c r="K1862" s="8">
        <v>0</v>
      </c>
      <c r="L1862" s="49">
        <f t="shared" si="4269"/>
        <v>1.5</v>
      </c>
      <c r="M1862" s="49">
        <f t="shared" si="4270"/>
        <v>2100</v>
      </c>
    </row>
    <row r="1863" spans="1:13" s="42" customFormat="1" x14ac:dyDescent="0.25">
      <c r="A1863" s="5">
        <v>43276</v>
      </c>
      <c r="B1863" s="37" t="s">
        <v>82</v>
      </c>
      <c r="C1863" s="37">
        <v>1200</v>
      </c>
      <c r="D1863" s="37" t="s">
        <v>20</v>
      </c>
      <c r="E1863" s="74">
        <v>968</v>
      </c>
      <c r="F1863" s="37">
        <v>966.5</v>
      </c>
      <c r="G1863" s="37">
        <v>963</v>
      </c>
      <c r="H1863" s="74">
        <v>0</v>
      </c>
      <c r="I1863" s="49">
        <f t="shared" ref="I1863" si="4271">(IF(D1863="SELL",E1863-F1863,IF(D1863="BUY",F1863-E1863)))*C1863</f>
        <v>1800</v>
      </c>
      <c r="J1863" s="41">
        <f t="shared" ref="J1863:J1864" si="4272">(IF(D1863="SELL",IF(G1863="",0,F1863-G1863),IF(D1863="BUY",IF(G1863="",0,G1863-F1863))))*C1863</f>
        <v>4200</v>
      </c>
      <c r="K1863" s="8">
        <v>0</v>
      </c>
      <c r="L1863" s="49">
        <f t="shared" ref="L1863" si="4273">(J1863+I1863+K1863)/C1863</f>
        <v>5</v>
      </c>
      <c r="M1863" s="49">
        <f t="shared" ref="M1863" si="4274">L1863*C1863</f>
        <v>6000</v>
      </c>
    </row>
    <row r="1864" spans="1:13" s="42" customFormat="1" x14ac:dyDescent="0.25">
      <c r="A1864" s="5">
        <v>43276</v>
      </c>
      <c r="B1864" s="37" t="s">
        <v>80</v>
      </c>
      <c r="C1864" s="37">
        <v>750</v>
      </c>
      <c r="D1864" s="37" t="s">
        <v>20</v>
      </c>
      <c r="E1864" s="74">
        <v>871</v>
      </c>
      <c r="F1864" s="37">
        <v>868.5</v>
      </c>
      <c r="G1864" s="37">
        <v>863</v>
      </c>
      <c r="H1864" s="74">
        <v>0</v>
      </c>
      <c r="I1864" s="49">
        <f t="shared" ref="I1864" si="4275">(IF(D1864="SELL",E1864-F1864,IF(D1864="BUY",F1864-E1864)))*C1864</f>
        <v>1875</v>
      </c>
      <c r="J1864" s="41">
        <f t="shared" si="4272"/>
        <v>4125</v>
      </c>
      <c r="K1864" s="8">
        <v>0</v>
      </c>
      <c r="L1864" s="49">
        <f t="shared" ref="L1864" si="4276">(J1864+I1864+K1864)/C1864</f>
        <v>8</v>
      </c>
      <c r="M1864" s="49">
        <f t="shared" ref="M1864" si="4277">L1864*C1864</f>
        <v>6000</v>
      </c>
    </row>
    <row r="1865" spans="1:13" s="42" customFormat="1" x14ac:dyDescent="0.25">
      <c r="A1865" s="5">
        <v>43273</v>
      </c>
      <c r="B1865" s="37" t="s">
        <v>390</v>
      </c>
      <c r="C1865" s="37">
        <v>800</v>
      </c>
      <c r="D1865" s="37" t="s">
        <v>20</v>
      </c>
      <c r="E1865" s="74">
        <v>603</v>
      </c>
      <c r="F1865" s="37">
        <v>600.5</v>
      </c>
      <c r="G1865" s="37">
        <v>0</v>
      </c>
      <c r="H1865" s="74">
        <v>0</v>
      </c>
      <c r="I1865" s="49">
        <f t="shared" ref="I1865" si="4278">(IF(D1865="SELL",E1865-F1865,IF(D1865="BUY",F1865-E1865)))*C1865</f>
        <v>2000</v>
      </c>
      <c r="J1865" s="41">
        <v>0</v>
      </c>
      <c r="K1865" s="8">
        <v>0</v>
      </c>
      <c r="L1865" s="49">
        <f t="shared" ref="L1865" si="4279">(J1865+I1865+K1865)/C1865</f>
        <v>2.5</v>
      </c>
      <c r="M1865" s="49">
        <f t="shared" ref="M1865" si="4280">L1865*C1865</f>
        <v>2000</v>
      </c>
    </row>
    <row r="1866" spans="1:13" s="42" customFormat="1" x14ac:dyDescent="0.25">
      <c r="A1866" s="5">
        <v>43273</v>
      </c>
      <c r="B1866" s="37" t="s">
        <v>447</v>
      </c>
      <c r="C1866" s="37">
        <v>800</v>
      </c>
      <c r="D1866" s="37" t="s">
        <v>20</v>
      </c>
      <c r="E1866" s="74">
        <v>944</v>
      </c>
      <c r="F1866" s="37">
        <v>941</v>
      </c>
      <c r="G1866" s="37">
        <v>0</v>
      </c>
      <c r="H1866" s="74">
        <v>0</v>
      </c>
      <c r="I1866" s="49">
        <f t="shared" ref="I1866" si="4281">(IF(D1866="SELL",E1866-F1866,IF(D1866="BUY",F1866-E1866)))*C1866</f>
        <v>2400</v>
      </c>
      <c r="J1866" s="41">
        <v>0</v>
      </c>
      <c r="K1866" s="8">
        <v>0</v>
      </c>
      <c r="L1866" s="49">
        <f t="shared" ref="L1866" si="4282">(J1866+I1866+K1866)/C1866</f>
        <v>3</v>
      </c>
      <c r="M1866" s="49">
        <f t="shared" ref="M1866" si="4283">L1866*C1866</f>
        <v>2400</v>
      </c>
    </row>
    <row r="1867" spans="1:13" s="42" customFormat="1" x14ac:dyDescent="0.25">
      <c r="A1867" s="5">
        <v>43273</v>
      </c>
      <c r="B1867" s="37" t="s">
        <v>451</v>
      </c>
      <c r="C1867" s="37">
        <v>700</v>
      </c>
      <c r="D1867" s="37" t="s">
        <v>20</v>
      </c>
      <c r="E1867" s="74">
        <v>1177.5</v>
      </c>
      <c r="F1867" s="37">
        <v>1175</v>
      </c>
      <c r="G1867" s="37">
        <v>1169</v>
      </c>
      <c r="H1867" s="74">
        <v>0</v>
      </c>
      <c r="I1867" s="49">
        <f t="shared" ref="I1867" si="4284">(IF(D1867="SELL",E1867-F1867,IF(D1867="BUY",F1867-E1867)))*C1867</f>
        <v>1750</v>
      </c>
      <c r="J1867" s="41">
        <f t="shared" ref="J1867" si="4285">(IF(D1867="SELL",IF(G1867="",0,F1867-G1867),IF(D1867="BUY",IF(G1867="",0,G1867-F1867))))*C1867</f>
        <v>4200</v>
      </c>
      <c r="K1867" s="8">
        <v>0</v>
      </c>
      <c r="L1867" s="49">
        <f t="shared" ref="L1867" si="4286">(J1867+I1867+K1867)/C1867</f>
        <v>8.5</v>
      </c>
      <c r="M1867" s="49">
        <f t="shared" ref="M1867" si="4287">L1867*C1867</f>
        <v>5950</v>
      </c>
    </row>
    <row r="1868" spans="1:13" s="42" customFormat="1" x14ac:dyDescent="0.25">
      <c r="A1868" s="5">
        <v>43272</v>
      </c>
      <c r="B1868" s="37" t="s">
        <v>239</v>
      </c>
      <c r="C1868" s="37">
        <v>1300</v>
      </c>
      <c r="D1868" s="37" t="s">
        <v>17</v>
      </c>
      <c r="E1868" s="74">
        <v>431</v>
      </c>
      <c r="F1868" s="37">
        <v>432.5</v>
      </c>
      <c r="G1868" s="37">
        <v>0</v>
      </c>
      <c r="H1868" s="74">
        <v>0</v>
      </c>
      <c r="I1868" s="49">
        <f t="shared" ref="I1868" si="4288">(IF(D1868="SELL",E1868-F1868,IF(D1868="BUY",F1868-E1868)))*C1868</f>
        <v>1950</v>
      </c>
      <c r="J1868" s="41">
        <v>0</v>
      </c>
      <c r="K1868" s="8">
        <v>0</v>
      </c>
      <c r="L1868" s="49">
        <f t="shared" ref="L1868" si="4289">(J1868+I1868+K1868)/C1868</f>
        <v>1.5</v>
      </c>
      <c r="M1868" s="49">
        <f t="shared" ref="M1868" si="4290">L1868*C1868</f>
        <v>1950</v>
      </c>
    </row>
    <row r="1869" spans="1:13" s="42" customFormat="1" x14ac:dyDescent="0.25">
      <c r="A1869" s="5">
        <v>43272</v>
      </c>
      <c r="B1869" s="37" t="s">
        <v>345</v>
      </c>
      <c r="C1869" s="37">
        <v>2750</v>
      </c>
      <c r="D1869" s="37" t="s">
        <v>17</v>
      </c>
      <c r="E1869" s="74">
        <v>300.25</v>
      </c>
      <c r="F1869" s="37">
        <v>298</v>
      </c>
      <c r="G1869" s="37">
        <v>0</v>
      </c>
      <c r="H1869" s="74">
        <v>0</v>
      </c>
      <c r="I1869" s="49">
        <f t="shared" ref="I1869" si="4291">(IF(D1869="SELL",E1869-F1869,IF(D1869="BUY",F1869-E1869)))*C1869</f>
        <v>-6187.5</v>
      </c>
      <c r="J1869" s="41">
        <v>0</v>
      </c>
      <c r="K1869" s="8">
        <v>0</v>
      </c>
      <c r="L1869" s="49">
        <f t="shared" ref="L1869" si="4292">(J1869+I1869+K1869)/C1869</f>
        <v>-2.25</v>
      </c>
      <c r="M1869" s="49">
        <f t="shared" ref="M1869" si="4293">L1869*C1869</f>
        <v>-6187.5</v>
      </c>
    </row>
    <row r="1870" spans="1:13" s="42" customFormat="1" x14ac:dyDescent="0.25">
      <c r="A1870" s="5">
        <v>43272</v>
      </c>
      <c r="B1870" s="37" t="s">
        <v>305</v>
      </c>
      <c r="C1870" s="37">
        <v>1100</v>
      </c>
      <c r="D1870" s="37" t="s">
        <v>17</v>
      </c>
      <c r="E1870" s="74">
        <v>858.5</v>
      </c>
      <c r="F1870" s="37">
        <v>853</v>
      </c>
      <c r="G1870" s="37">
        <v>0</v>
      </c>
      <c r="H1870" s="74">
        <v>0</v>
      </c>
      <c r="I1870" s="49">
        <f t="shared" ref="I1870" si="4294">(IF(D1870="SELL",E1870-F1870,IF(D1870="BUY",F1870-E1870)))*C1870</f>
        <v>-6050</v>
      </c>
      <c r="J1870" s="41">
        <v>0</v>
      </c>
      <c r="K1870" s="8">
        <v>0</v>
      </c>
      <c r="L1870" s="49">
        <f t="shared" ref="L1870" si="4295">(J1870+I1870+K1870)/C1870</f>
        <v>-5.5</v>
      </c>
      <c r="M1870" s="49">
        <f t="shared" ref="M1870" si="4296">L1870*C1870</f>
        <v>-6050</v>
      </c>
    </row>
    <row r="1871" spans="1:13" s="42" customFormat="1" x14ac:dyDescent="0.25">
      <c r="A1871" s="5">
        <v>43271</v>
      </c>
      <c r="B1871" s="37" t="s">
        <v>144</v>
      </c>
      <c r="C1871" s="37">
        <v>1100</v>
      </c>
      <c r="D1871" s="37" t="s">
        <v>17</v>
      </c>
      <c r="E1871" s="74">
        <v>842.6</v>
      </c>
      <c r="F1871" s="37">
        <v>844</v>
      </c>
      <c r="G1871" s="37">
        <v>847</v>
      </c>
      <c r="H1871" s="74">
        <v>0</v>
      </c>
      <c r="I1871" s="49">
        <f t="shared" ref="I1871" si="4297">(IF(D1871="SELL",E1871-F1871,IF(D1871="BUY",F1871-E1871)))*C1871</f>
        <v>1539.999999999975</v>
      </c>
      <c r="J1871" s="41">
        <f t="shared" ref="J1871" si="4298">(IF(D1871="SELL",IF(G1871="",0,F1871-G1871),IF(D1871="BUY",IF(G1871="",0,G1871-F1871))))*C1871</f>
        <v>3300</v>
      </c>
      <c r="K1871" s="8">
        <v>0</v>
      </c>
      <c r="L1871" s="49">
        <f t="shared" ref="L1871" si="4299">(J1871+I1871+K1871)/C1871</f>
        <v>4.3999999999999773</v>
      </c>
      <c r="M1871" s="49">
        <f t="shared" ref="M1871" si="4300">L1871*C1871</f>
        <v>4839.9999999999745</v>
      </c>
    </row>
    <row r="1872" spans="1:13" s="42" customFormat="1" x14ac:dyDescent="0.25">
      <c r="A1872" s="5">
        <v>43271</v>
      </c>
      <c r="B1872" s="37" t="s">
        <v>110</v>
      </c>
      <c r="C1872" s="37">
        <v>2000</v>
      </c>
      <c r="D1872" s="37" t="s">
        <v>17</v>
      </c>
      <c r="E1872" s="74">
        <v>405.6</v>
      </c>
      <c r="F1872" s="37">
        <v>406.6</v>
      </c>
      <c r="G1872" s="37">
        <v>408</v>
      </c>
      <c r="H1872" s="74">
        <v>0</v>
      </c>
      <c r="I1872" s="49">
        <f t="shared" ref="I1872" si="4301">(IF(D1872="SELL",E1872-F1872,IF(D1872="BUY",F1872-E1872)))*C1872</f>
        <v>2000</v>
      </c>
      <c r="J1872" s="41">
        <f t="shared" ref="J1872" si="4302">(IF(D1872="SELL",IF(G1872="",0,F1872-G1872),IF(D1872="BUY",IF(G1872="",0,G1872-F1872))))*C1872</f>
        <v>2799.9999999999545</v>
      </c>
      <c r="K1872" s="8">
        <v>0</v>
      </c>
      <c r="L1872" s="49">
        <f t="shared" ref="L1872" si="4303">(J1872+I1872+K1872)/C1872</f>
        <v>2.3999999999999773</v>
      </c>
      <c r="M1872" s="49">
        <f t="shared" ref="M1872" si="4304">L1872*C1872</f>
        <v>4799.9999999999545</v>
      </c>
    </row>
    <row r="1873" spans="1:13" s="42" customFormat="1" x14ac:dyDescent="0.25">
      <c r="A1873" s="5">
        <v>43271</v>
      </c>
      <c r="B1873" s="37" t="s">
        <v>365</v>
      </c>
      <c r="C1873" s="37">
        <v>4000</v>
      </c>
      <c r="D1873" s="37" t="s">
        <v>17</v>
      </c>
      <c r="E1873" s="74">
        <v>131.80000000000001</v>
      </c>
      <c r="F1873" s="37">
        <v>132.19999999999999</v>
      </c>
      <c r="G1873" s="37">
        <v>0</v>
      </c>
      <c r="H1873" s="74">
        <v>0</v>
      </c>
      <c r="I1873" s="49">
        <f t="shared" ref="I1873" si="4305">(IF(D1873="SELL",E1873-F1873,IF(D1873="BUY",F1873-E1873)))*C1873</f>
        <v>1599.9999999999091</v>
      </c>
      <c r="J1873" s="41">
        <v>0</v>
      </c>
      <c r="K1873" s="8">
        <v>0</v>
      </c>
      <c r="L1873" s="49">
        <f t="shared" ref="L1873" si="4306">(J1873+I1873+K1873)/C1873</f>
        <v>0.39999999999997726</v>
      </c>
      <c r="M1873" s="49">
        <f t="shared" ref="M1873" si="4307">L1873*C1873</f>
        <v>1599.9999999999091</v>
      </c>
    </row>
    <row r="1874" spans="1:13" s="42" customFormat="1" x14ac:dyDescent="0.25">
      <c r="A1874" s="5">
        <v>43271</v>
      </c>
      <c r="B1874" s="37" t="s">
        <v>450</v>
      </c>
      <c r="C1874" s="37">
        <v>300</v>
      </c>
      <c r="D1874" s="37" t="s">
        <v>17</v>
      </c>
      <c r="E1874" s="74">
        <v>2560</v>
      </c>
      <c r="F1874" s="37">
        <v>2565</v>
      </c>
      <c r="G1874" s="37">
        <v>0</v>
      </c>
      <c r="H1874" s="74">
        <v>0</v>
      </c>
      <c r="I1874" s="49">
        <f t="shared" ref="I1874" si="4308">(IF(D1874="SELL",E1874-F1874,IF(D1874="BUY",F1874-E1874)))*C1874</f>
        <v>1500</v>
      </c>
      <c r="J1874" s="41">
        <v>0</v>
      </c>
      <c r="K1874" s="8">
        <v>0</v>
      </c>
      <c r="L1874" s="49">
        <f t="shared" ref="L1874" si="4309">(J1874+I1874+K1874)/C1874</f>
        <v>5</v>
      </c>
      <c r="M1874" s="49">
        <f t="shared" ref="M1874" si="4310">L1874*C1874</f>
        <v>1500</v>
      </c>
    </row>
    <row r="1875" spans="1:13" s="42" customFormat="1" x14ac:dyDescent="0.25">
      <c r="A1875" s="5">
        <v>43271</v>
      </c>
      <c r="B1875" s="37" t="s">
        <v>449</v>
      </c>
      <c r="C1875" s="37">
        <v>600</v>
      </c>
      <c r="D1875" s="37" t="s">
        <v>17</v>
      </c>
      <c r="E1875" s="74">
        <v>1496.55</v>
      </c>
      <c r="F1875" s="37">
        <v>1498.55</v>
      </c>
      <c r="G1875" s="37">
        <v>0</v>
      </c>
      <c r="H1875" s="74">
        <v>0</v>
      </c>
      <c r="I1875" s="49">
        <f t="shared" ref="I1875" si="4311">(IF(D1875="SELL",E1875-F1875,IF(D1875="BUY",F1875-E1875)))*C1875</f>
        <v>1200</v>
      </c>
      <c r="J1875" s="41">
        <v>0</v>
      </c>
      <c r="K1875" s="8">
        <v>0</v>
      </c>
      <c r="L1875" s="49">
        <f t="shared" ref="L1875" si="4312">(J1875+I1875+K1875)/C1875</f>
        <v>2</v>
      </c>
      <c r="M1875" s="49">
        <f t="shared" ref="M1875" si="4313">L1875*C1875</f>
        <v>1200</v>
      </c>
    </row>
    <row r="1876" spans="1:13" s="42" customFormat="1" x14ac:dyDescent="0.25">
      <c r="A1876" s="5">
        <v>43270</v>
      </c>
      <c r="B1876" s="37" t="s">
        <v>220</v>
      </c>
      <c r="C1876" s="37">
        <v>1500</v>
      </c>
      <c r="D1876" s="37" t="s">
        <v>17</v>
      </c>
      <c r="E1876" s="74">
        <v>581.5</v>
      </c>
      <c r="F1876" s="37">
        <v>582.5</v>
      </c>
      <c r="G1876" s="37">
        <v>584.5</v>
      </c>
      <c r="H1876" s="74">
        <v>586.5</v>
      </c>
      <c r="I1876" s="49">
        <f t="shared" ref="I1876" si="4314">(IF(D1876="SELL",E1876-F1876,IF(D1876="BUY",F1876-E1876)))*C1876</f>
        <v>1500</v>
      </c>
      <c r="J1876" s="41">
        <f t="shared" ref="J1876" si="4315">(IF(D1876="SELL",IF(G1876="",0,F1876-G1876),IF(D1876="BUY",IF(G1876="",0,G1876-F1876))))*C1876</f>
        <v>3000</v>
      </c>
      <c r="K1876" s="8">
        <v>3000</v>
      </c>
      <c r="L1876" s="49">
        <f t="shared" ref="L1876" si="4316">(J1876+I1876+K1876)/C1876</f>
        <v>5</v>
      </c>
      <c r="M1876" s="49">
        <f t="shared" ref="M1876" si="4317">L1876*C1876</f>
        <v>7500</v>
      </c>
    </row>
    <row r="1877" spans="1:13" s="42" customFormat="1" x14ac:dyDescent="0.25">
      <c r="A1877" s="5">
        <v>43270</v>
      </c>
      <c r="B1877" s="37" t="s">
        <v>364</v>
      </c>
      <c r="C1877" s="37">
        <v>500</v>
      </c>
      <c r="D1877" s="37" t="s">
        <v>17</v>
      </c>
      <c r="E1877" s="74">
        <v>1845.5</v>
      </c>
      <c r="F1877" s="37">
        <v>1850</v>
      </c>
      <c r="G1877" s="37">
        <v>1855</v>
      </c>
      <c r="H1877" s="74">
        <v>1859</v>
      </c>
      <c r="I1877" s="49">
        <f t="shared" ref="I1877" si="4318">(IF(D1877="SELL",E1877-F1877,IF(D1877="BUY",F1877-E1877)))*C1877</f>
        <v>2250</v>
      </c>
      <c r="J1877" s="41">
        <f t="shared" ref="J1877" si="4319">(IF(D1877="SELL",IF(G1877="",0,F1877-G1877),IF(D1877="BUY",IF(G1877="",0,G1877-F1877))))*C1877</f>
        <v>2500</v>
      </c>
      <c r="K1877" s="8">
        <v>2000</v>
      </c>
      <c r="L1877" s="49">
        <f t="shared" ref="L1877" si="4320">(J1877+I1877+K1877)/C1877</f>
        <v>13.5</v>
      </c>
      <c r="M1877" s="49">
        <f t="shared" ref="M1877" si="4321">L1877*C1877</f>
        <v>6750</v>
      </c>
    </row>
    <row r="1878" spans="1:13" s="42" customFormat="1" x14ac:dyDescent="0.25">
      <c r="A1878" s="5">
        <v>43270</v>
      </c>
      <c r="B1878" s="37" t="s">
        <v>443</v>
      </c>
      <c r="C1878" s="37">
        <v>600</v>
      </c>
      <c r="D1878" s="37" t="s">
        <v>17</v>
      </c>
      <c r="E1878" s="74">
        <v>1463.1</v>
      </c>
      <c r="F1878" s="37">
        <v>1465.1</v>
      </c>
      <c r="G1878" s="37">
        <v>1469</v>
      </c>
      <c r="H1878" s="74">
        <v>0</v>
      </c>
      <c r="I1878" s="49">
        <f t="shared" ref="I1878" si="4322">(IF(D1878="SELL",E1878-F1878,IF(D1878="BUY",F1878-E1878)))*C1878</f>
        <v>1200</v>
      </c>
      <c r="J1878" s="41">
        <f t="shared" ref="J1878" si="4323">(IF(D1878="SELL",IF(G1878="",0,F1878-G1878),IF(D1878="BUY",IF(G1878="",0,G1878-F1878))))*C1878</f>
        <v>2340.0000000000546</v>
      </c>
      <c r="K1878" s="8">
        <v>0</v>
      </c>
      <c r="L1878" s="49">
        <f t="shared" ref="L1878" si="4324">(J1878+I1878+K1878)/C1878</f>
        <v>5.9000000000000909</v>
      </c>
      <c r="M1878" s="49">
        <f t="shared" ref="M1878" si="4325">L1878*C1878</f>
        <v>3540.0000000000546</v>
      </c>
    </row>
    <row r="1879" spans="1:13" s="42" customFormat="1" x14ac:dyDescent="0.25">
      <c r="A1879" s="5">
        <v>43270</v>
      </c>
      <c r="B1879" s="37" t="s">
        <v>271</v>
      </c>
      <c r="C1879" s="37">
        <v>700</v>
      </c>
      <c r="D1879" s="37" t="s">
        <v>17</v>
      </c>
      <c r="E1879" s="74">
        <v>922.5</v>
      </c>
      <c r="F1879" s="37">
        <v>924.5</v>
      </c>
      <c r="G1879" s="37">
        <v>0</v>
      </c>
      <c r="H1879" s="74">
        <v>0</v>
      </c>
      <c r="I1879" s="49">
        <f t="shared" ref="I1879" si="4326">(IF(D1879="SELL",E1879-F1879,IF(D1879="BUY",F1879-E1879)))*C1879</f>
        <v>1400</v>
      </c>
      <c r="J1879" s="41">
        <v>0</v>
      </c>
      <c r="K1879" s="8">
        <v>0</v>
      </c>
      <c r="L1879" s="49">
        <f t="shared" ref="L1879" si="4327">(J1879+I1879+K1879)/C1879</f>
        <v>2</v>
      </c>
      <c r="M1879" s="49">
        <f t="shared" ref="M1879" si="4328">L1879*C1879</f>
        <v>1400</v>
      </c>
    </row>
    <row r="1880" spans="1:13" s="42" customFormat="1" x14ac:dyDescent="0.25">
      <c r="A1880" s="5">
        <v>43270</v>
      </c>
      <c r="B1880" s="37" t="s">
        <v>137</v>
      </c>
      <c r="C1880" s="37">
        <v>1300</v>
      </c>
      <c r="D1880" s="37" t="s">
        <v>17</v>
      </c>
      <c r="E1880" s="74">
        <v>424.5</v>
      </c>
      <c r="F1880" s="37">
        <v>425.5</v>
      </c>
      <c r="G1880" s="37">
        <v>0</v>
      </c>
      <c r="H1880" s="74">
        <v>0</v>
      </c>
      <c r="I1880" s="49">
        <f t="shared" ref="I1880" si="4329">(IF(D1880="SELL",E1880-F1880,IF(D1880="BUY",F1880-E1880)))*C1880</f>
        <v>1300</v>
      </c>
      <c r="J1880" s="41">
        <v>0</v>
      </c>
      <c r="K1880" s="8">
        <v>0</v>
      </c>
      <c r="L1880" s="49">
        <f t="shared" ref="L1880" si="4330">(J1880+I1880+K1880)/C1880</f>
        <v>1</v>
      </c>
      <c r="M1880" s="49">
        <f t="shared" ref="M1880" si="4331">L1880*C1880</f>
        <v>1300</v>
      </c>
    </row>
    <row r="1881" spans="1:13" s="42" customFormat="1" x14ac:dyDescent="0.25">
      <c r="A1881" s="5">
        <v>43270</v>
      </c>
      <c r="B1881" s="37" t="s">
        <v>448</v>
      </c>
      <c r="C1881" s="37">
        <v>800</v>
      </c>
      <c r="D1881" s="37" t="s">
        <v>17</v>
      </c>
      <c r="E1881" s="74">
        <v>524.25</v>
      </c>
      <c r="F1881" s="37">
        <v>520</v>
      </c>
      <c r="G1881" s="37">
        <v>0</v>
      </c>
      <c r="H1881" s="74">
        <v>0</v>
      </c>
      <c r="I1881" s="49">
        <f t="shared" ref="I1881" si="4332">(IF(D1881="SELL",E1881-F1881,IF(D1881="BUY",F1881-E1881)))*C1881</f>
        <v>-3400</v>
      </c>
      <c r="J1881" s="41">
        <v>0</v>
      </c>
      <c r="K1881" s="8">
        <v>0</v>
      </c>
      <c r="L1881" s="49">
        <f t="shared" ref="L1881" si="4333">(J1881+I1881+K1881)/C1881</f>
        <v>-4.25</v>
      </c>
      <c r="M1881" s="49">
        <f t="shared" ref="M1881" si="4334">L1881*C1881</f>
        <v>-3400</v>
      </c>
    </row>
    <row r="1882" spans="1:13" s="42" customFormat="1" x14ac:dyDescent="0.25">
      <c r="A1882" s="5">
        <v>43269</v>
      </c>
      <c r="B1882" s="37" t="s">
        <v>285</v>
      </c>
      <c r="C1882" s="37">
        <v>3500</v>
      </c>
      <c r="D1882" s="37" t="s">
        <v>17</v>
      </c>
      <c r="E1882" s="74">
        <v>131.19999999999999</v>
      </c>
      <c r="F1882" s="37">
        <v>131.69999999999999</v>
      </c>
      <c r="G1882" s="37">
        <v>132.30000000000001</v>
      </c>
      <c r="H1882" s="74">
        <v>0</v>
      </c>
      <c r="I1882" s="49">
        <f t="shared" ref="I1882" si="4335">(IF(D1882="SELL",E1882-F1882,IF(D1882="BUY",F1882-E1882)))*C1882</f>
        <v>1750</v>
      </c>
      <c r="J1882" s="41">
        <f t="shared" ref="J1882" si="4336">(IF(D1882="SELL",IF(G1882="",0,F1882-G1882),IF(D1882="BUY",IF(G1882="",0,G1882-F1882))))*C1882</f>
        <v>2100.0000000000796</v>
      </c>
      <c r="K1882" s="8">
        <v>0</v>
      </c>
      <c r="L1882" s="49">
        <f t="shared" ref="L1882" si="4337">(J1882+I1882+K1882)/C1882</f>
        <v>1.1000000000000227</v>
      </c>
      <c r="M1882" s="49">
        <f t="shared" ref="M1882" si="4338">L1882*C1882</f>
        <v>3850.0000000000796</v>
      </c>
    </row>
    <row r="1883" spans="1:13" s="42" customFormat="1" x14ac:dyDescent="0.25">
      <c r="A1883" s="5">
        <v>43269</v>
      </c>
      <c r="B1883" s="37" t="s">
        <v>447</v>
      </c>
      <c r="C1883" s="37">
        <v>800</v>
      </c>
      <c r="D1883" s="37" t="s">
        <v>17</v>
      </c>
      <c r="E1883" s="74">
        <v>393</v>
      </c>
      <c r="F1883" s="37">
        <v>396</v>
      </c>
      <c r="G1883" s="37">
        <v>0</v>
      </c>
      <c r="H1883" s="74">
        <v>0</v>
      </c>
      <c r="I1883" s="49">
        <f t="shared" ref="I1883" si="4339">(IF(D1883="SELL",E1883-F1883,IF(D1883="BUY",F1883-E1883)))*C1883</f>
        <v>2400</v>
      </c>
      <c r="J1883" s="41">
        <v>0</v>
      </c>
      <c r="K1883" s="8">
        <v>0</v>
      </c>
      <c r="L1883" s="49">
        <f t="shared" ref="L1883" si="4340">(J1883+I1883+K1883)/C1883</f>
        <v>3</v>
      </c>
      <c r="M1883" s="49">
        <f t="shared" ref="M1883" si="4341">L1883*C1883</f>
        <v>2400</v>
      </c>
    </row>
    <row r="1884" spans="1:13" s="42" customFormat="1" x14ac:dyDescent="0.25">
      <c r="A1884" s="5">
        <v>43269</v>
      </c>
      <c r="B1884" s="37" t="s">
        <v>220</v>
      </c>
      <c r="C1884" s="37">
        <v>1500</v>
      </c>
      <c r="D1884" s="37" t="s">
        <v>17</v>
      </c>
      <c r="E1884" s="74">
        <v>575.5</v>
      </c>
      <c r="F1884" s="37">
        <v>576.5</v>
      </c>
      <c r="G1884" s="37">
        <v>0</v>
      </c>
      <c r="H1884" s="74">
        <v>0</v>
      </c>
      <c r="I1884" s="49">
        <f t="shared" ref="I1884" si="4342">(IF(D1884="SELL",E1884-F1884,IF(D1884="BUY",F1884-E1884)))*C1884</f>
        <v>1500</v>
      </c>
      <c r="J1884" s="41">
        <v>0</v>
      </c>
      <c r="K1884" s="8">
        <v>0</v>
      </c>
      <c r="L1884" s="49">
        <f t="shared" ref="L1884" si="4343">(J1884+I1884+K1884)/C1884</f>
        <v>1</v>
      </c>
      <c r="M1884" s="49">
        <f t="shared" ref="M1884" si="4344">L1884*C1884</f>
        <v>1500</v>
      </c>
    </row>
    <row r="1885" spans="1:13" s="42" customFormat="1" x14ac:dyDescent="0.25">
      <c r="A1885" s="5">
        <v>43269</v>
      </c>
      <c r="B1885" s="37" t="s">
        <v>364</v>
      </c>
      <c r="C1885" s="37">
        <v>500</v>
      </c>
      <c r="D1885" s="37" t="s">
        <v>17</v>
      </c>
      <c r="E1885" s="74">
        <v>1880</v>
      </c>
      <c r="F1885" s="37">
        <v>1884</v>
      </c>
      <c r="G1885" s="37">
        <v>0</v>
      </c>
      <c r="H1885" s="74">
        <v>0</v>
      </c>
      <c r="I1885" s="49">
        <f t="shared" ref="I1885" si="4345">(IF(D1885="SELL",E1885-F1885,IF(D1885="BUY",F1885-E1885)))*C1885</f>
        <v>2000</v>
      </c>
      <c r="J1885" s="41">
        <v>0</v>
      </c>
      <c r="K1885" s="8">
        <v>0</v>
      </c>
      <c r="L1885" s="49">
        <f t="shared" ref="L1885" si="4346">(J1885+I1885+K1885)/C1885</f>
        <v>4</v>
      </c>
      <c r="M1885" s="49">
        <f t="shared" ref="M1885" si="4347">L1885*C1885</f>
        <v>2000</v>
      </c>
    </row>
    <row r="1886" spans="1:13" s="42" customFormat="1" x14ac:dyDescent="0.25">
      <c r="A1886" s="5">
        <v>43266</v>
      </c>
      <c r="B1886" s="37" t="s">
        <v>184</v>
      </c>
      <c r="C1886" s="37">
        <v>500</v>
      </c>
      <c r="D1886" s="37" t="s">
        <v>17</v>
      </c>
      <c r="E1886" s="74">
        <v>1840</v>
      </c>
      <c r="F1886" s="37">
        <v>1843</v>
      </c>
      <c r="G1886" s="37">
        <v>1847</v>
      </c>
      <c r="H1886" s="74">
        <v>1852.5</v>
      </c>
      <c r="I1886" s="49">
        <f t="shared" ref="I1886" si="4348">(IF(D1886="SELL",E1886-F1886,IF(D1886="BUY",F1886-E1886)))*C1886</f>
        <v>1500</v>
      </c>
      <c r="J1886" s="41">
        <f t="shared" ref="J1886" si="4349">(IF(D1886="SELL",IF(G1886="",0,F1886-G1886),IF(D1886="BUY",IF(G1886="",0,G1886-F1886))))*C1886</f>
        <v>2000</v>
      </c>
      <c r="K1886" s="8">
        <v>2750</v>
      </c>
      <c r="L1886" s="49">
        <f t="shared" ref="L1886" si="4350">(J1886+I1886+K1886)/C1886</f>
        <v>12.5</v>
      </c>
      <c r="M1886" s="49">
        <f t="shared" ref="M1886" si="4351">L1886*C1886</f>
        <v>6250</v>
      </c>
    </row>
    <row r="1887" spans="1:13" s="42" customFormat="1" x14ac:dyDescent="0.25">
      <c r="A1887" s="5">
        <v>43266</v>
      </c>
      <c r="B1887" s="37" t="s">
        <v>184</v>
      </c>
      <c r="C1887" s="37">
        <v>500</v>
      </c>
      <c r="D1887" s="37" t="s">
        <v>17</v>
      </c>
      <c r="E1887" s="74">
        <v>1820</v>
      </c>
      <c r="F1887" s="37">
        <v>1823</v>
      </c>
      <c r="G1887" s="37">
        <v>1830</v>
      </c>
      <c r="H1887" s="74">
        <v>1835</v>
      </c>
      <c r="I1887" s="49">
        <f t="shared" ref="I1887" si="4352">(IF(D1887="SELL",E1887-F1887,IF(D1887="BUY",F1887-E1887)))*C1887</f>
        <v>1500</v>
      </c>
      <c r="J1887" s="41">
        <f t="shared" ref="J1887" si="4353">(IF(D1887="SELL",IF(G1887="",0,F1887-G1887),IF(D1887="BUY",IF(G1887="",0,G1887-F1887))))*C1887</f>
        <v>3500</v>
      </c>
      <c r="K1887" s="8">
        <v>2500</v>
      </c>
      <c r="L1887" s="49">
        <f t="shared" ref="L1887" si="4354">(J1887+I1887+K1887)/C1887</f>
        <v>15</v>
      </c>
      <c r="M1887" s="49">
        <f t="shared" ref="M1887" si="4355">L1887*C1887</f>
        <v>7500</v>
      </c>
    </row>
    <row r="1888" spans="1:13" s="42" customFormat="1" x14ac:dyDescent="0.25">
      <c r="A1888" s="5">
        <v>43266</v>
      </c>
      <c r="B1888" s="37" t="s">
        <v>364</v>
      </c>
      <c r="C1888" s="37">
        <v>500</v>
      </c>
      <c r="D1888" s="37" t="s">
        <v>17</v>
      </c>
      <c r="E1888" s="74">
        <v>1893.5</v>
      </c>
      <c r="F1888" s="37">
        <v>1896</v>
      </c>
      <c r="G1888" s="37">
        <v>1901</v>
      </c>
      <c r="H1888" s="74">
        <v>1907</v>
      </c>
      <c r="I1888" s="49">
        <f t="shared" ref="I1888" si="4356">(IF(D1888="SELL",E1888-F1888,IF(D1888="BUY",F1888-E1888)))*C1888</f>
        <v>1250</v>
      </c>
      <c r="J1888" s="41">
        <f t="shared" ref="J1888" si="4357">(IF(D1888="SELL",IF(G1888="",0,F1888-G1888),IF(D1888="BUY",IF(G1888="",0,G1888-F1888))))*C1888</f>
        <v>2500</v>
      </c>
      <c r="K1888" s="8">
        <v>3000</v>
      </c>
      <c r="L1888" s="49">
        <f t="shared" ref="L1888" si="4358">(J1888+I1888+K1888)/C1888</f>
        <v>13.5</v>
      </c>
      <c r="M1888" s="49">
        <f t="shared" ref="M1888" si="4359">L1888*C1888</f>
        <v>6750</v>
      </c>
    </row>
    <row r="1889" spans="1:13" s="42" customFormat="1" x14ac:dyDescent="0.25">
      <c r="A1889" s="5">
        <v>43266</v>
      </c>
      <c r="B1889" s="37" t="s">
        <v>447</v>
      </c>
      <c r="C1889" s="37">
        <v>800</v>
      </c>
      <c r="D1889" s="37" t="s">
        <v>17</v>
      </c>
      <c r="E1889" s="74">
        <v>986.3</v>
      </c>
      <c r="F1889" s="37">
        <v>988.3</v>
      </c>
      <c r="G1889" s="37">
        <v>991</v>
      </c>
      <c r="H1889" s="74">
        <v>994</v>
      </c>
      <c r="I1889" s="49">
        <f t="shared" ref="I1889" si="4360">(IF(D1889="SELL",E1889-F1889,IF(D1889="BUY",F1889-E1889)))*C1889</f>
        <v>1600</v>
      </c>
      <c r="J1889" s="41">
        <f t="shared" ref="J1889" si="4361">(IF(D1889="SELL",IF(G1889="",0,F1889-G1889),IF(D1889="BUY",IF(G1889="",0,G1889-F1889))))*C1889</f>
        <v>2160.0000000000364</v>
      </c>
      <c r="K1889" s="8">
        <v>2700</v>
      </c>
      <c r="L1889" s="49">
        <f t="shared" ref="L1889" si="4362">(J1889+I1889+K1889)/C1889</f>
        <v>8.0750000000000455</v>
      </c>
      <c r="M1889" s="49">
        <f t="shared" ref="M1889" si="4363">L1889*C1889</f>
        <v>6460.0000000000364</v>
      </c>
    </row>
    <row r="1890" spans="1:13" s="42" customFormat="1" x14ac:dyDescent="0.25">
      <c r="A1890" s="5">
        <v>43266</v>
      </c>
      <c r="B1890" s="37" t="s">
        <v>372</v>
      </c>
      <c r="C1890" s="37">
        <v>1500</v>
      </c>
      <c r="D1890" s="37" t="s">
        <v>17</v>
      </c>
      <c r="E1890" s="74">
        <v>390.5</v>
      </c>
      <c r="F1890" s="37">
        <v>387</v>
      </c>
      <c r="G1890" s="37">
        <v>0</v>
      </c>
      <c r="H1890" s="74">
        <v>0</v>
      </c>
      <c r="I1890" s="49">
        <f t="shared" ref="I1890" si="4364">(IF(D1890="SELL",E1890-F1890,IF(D1890="BUY",F1890-E1890)))*C1890</f>
        <v>-5250</v>
      </c>
      <c r="J1890" s="41">
        <v>0</v>
      </c>
      <c r="K1890" s="8">
        <v>0</v>
      </c>
      <c r="L1890" s="49">
        <f t="shared" ref="L1890" si="4365">(J1890+I1890+K1890)/C1890</f>
        <v>-3.5</v>
      </c>
      <c r="M1890" s="49">
        <f t="shared" ref="M1890" si="4366">L1890*C1890</f>
        <v>-5250</v>
      </c>
    </row>
    <row r="1891" spans="1:13" s="42" customFormat="1" x14ac:dyDescent="0.25">
      <c r="A1891" s="5">
        <v>43265</v>
      </c>
      <c r="B1891" s="37" t="s">
        <v>214</v>
      </c>
      <c r="C1891" s="37">
        <v>500</v>
      </c>
      <c r="D1891" s="37" t="s">
        <v>17</v>
      </c>
      <c r="E1891" s="74">
        <v>2720</v>
      </c>
      <c r="F1891" s="37">
        <v>2724</v>
      </c>
      <c r="G1891" s="37">
        <v>0</v>
      </c>
      <c r="H1891" s="74">
        <v>0</v>
      </c>
      <c r="I1891" s="49">
        <f t="shared" ref="I1891" si="4367">(IF(D1891="SELL",E1891-F1891,IF(D1891="BUY",F1891-E1891)))*C1891</f>
        <v>2000</v>
      </c>
      <c r="J1891" s="41">
        <v>0</v>
      </c>
      <c r="K1891" s="8">
        <v>0</v>
      </c>
      <c r="L1891" s="49">
        <f t="shared" ref="L1891" si="4368">(J1891+I1891+K1891)/C1891</f>
        <v>4</v>
      </c>
      <c r="M1891" s="49">
        <f t="shared" ref="M1891" si="4369">L1891*C1891</f>
        <v>2000</v>
      </c>
    </row>
    <row r="1892" spans="1:13" s="42" customFormat="1" x14ac:dyDescent="0.25">
      <c r="A1892" s="5">
        <v>43265</v>
      </c>
      <c r="B1892" s="37" t="s">
        <v>446</v>
      </c>
      <c r="C1892" s="37">
        <v>900</v>
      </c>
      <c r="D1892" s="37" t="s">
        <v>17</v>
      </c>
      <c r="E1892" s="74">
        <v>734</v>
      </c>
      <c r="F1892" s="37">
        <v>736</v>
      </c>
      <c r="G1892" s="37">
        <v>0</v>
      </c>
      <c r="H1892" s="74">
        <v>0</v>
      </c>
      <c r="I1892" s="49">
        <f t="shared" ref="I1892" si="4370">(IF(D1892="SELL",E1892-F1892,IF(D1892="BUY",F1892-E1892)))*C1892</f>
        <v>1800</v>
      </c>
      <c r="J1892" s="41">
        <v>0</v>
      </c>
      <c r="K1892" s="8">
        <v>0</v>
      </c>
      <c r="L1892" s="49">
        <f t="shared" ref="L1892" si="4371">(J1892+I1892+K1892)/C1892</f>
        <v>2</v>
      </c>
      <c r="M1892" s="49">
        <f t="shared" ref="M1892" si="4372">L1892*C1892</f>
        <v>1800</v>
      </c>
    </row>
    <row r="1893" spans="1:13" s="42" customFormat="1" x14ac:dyDescent="0.25">
      <c r="A1893" s="5">
        <v>43265</v>
      </c>
      <c r="B1893" s="37" t="s">
        <v>445</v>
      </c>
      <c r="C1893" s="37">
        <v>500</v>
      </c>
      <c r="D1893" s="37" t="s">
        <v>20</v>
      </c>
      <c r="E1893" s="74">
        <v>734</v>
      </c>
      <c r="F1893" s="37">
        <v>740</v>
      </c>
      <c r="G1893" s="37">
        <v>0</v>
      </c>
      <c r="H1893" s="74">
        <v>0</v>
      </c>
      <c r="I1893" s="49">
        <f t="shared" ref="I1893" si="4373">(IF(D1893="SELL",E1893-F1893,IF(D1893="BUY",F1893-E1893)))*C1893</f>
        <v>-3000</v>
      </c>
      <c r="J1893" s="41">
        <v>0</v>
      </c>
      <c r="K1893" s="8">
        <v>0</v>
      </c>
      <c r="L1893" s="49">
        <f t="shared" ref="L1893" si="4374">(J1893+I1893+K1893)/C1893</f>
        <v>-6</v>
      </c>
      <c r="M1893" s="49">
        <f t="shared" ref="M1893" si="4375">L1893*C1893</f>
        <v>-3000</v>
      </c>
    </row>
    <row r="1894" spans="1:13" s="42" customFormat="1" x14ac:dyDescent="0.25">
      <c r="A1894" s="5">
        <v>43264</v>
      </c>
      <c r="B1894" s="37" t="s">
        <v>389</v>
      </c>
      <c r="C1894" s="37">
        <v>500</v>
      </c>
      <c r="D1894" s="37" t="s">
        <v>17</v>
      </c>
      <c r="E1894" s="74">
        <v>119.6</v>
      </c>
      <c r="F1894" s="37">
        <v>0</v>
      </c>
      <c r="G1894" s="37">
        <v>0</v>
      </c>
      <c r="H1894" s="74">
        <v>0</v>
      </c>
      <c r="I1894" s="49">
        <v>0</v>
      </c>
      <c r="J1894" s="41">
        <f t="shared" ref="J1894" si="4376">(IF(D1894="SELL",IF(G1894="",0,F1894-G1894),IF(D1894="BUY",IF(G1894="",0,G1894-F1894))))*C1894</f>
        <v>0</v>
      </c>
      <c r="K1894" s="8">
        <v>0</v>
      </c>
      <c r="L1894" s="49">
        <f t="shared" ref="L1894" si="4377">(J1894+I1894+K1894)/C1894</f>
        <v>0</v>
      </c>
      <c r="M1894" s="49">
        <f t="shared" ref="M1894" si="4378">L1894*C1894</f>
        <v>0</v>
      </c>
    </row>
    <row r="1895" spans="1:13" s="42" customFormat="1" x14ac:dyDescent="0.25">
      <c r="A1895" s="5">
        <v>43263</v>
      </c>
      <c r="B1895" s="37" t="s">
        <v>434</v>
      </c>
      <c r="C1895" s="37">
        <v>500</v>
      </c>
      <c r="D1895" s="37" t="s">
        <v>17</v>
      </c>
      <c r="E1895" s="74">
        <v>1601.5</v>
      </c>
      <c r="F1895" s="37">
        <v>1605</v>
      </c>
      <c r="G1895" s="37">
        <v>1615</v>
      </c>
      <c r="H1895" s="74">
        <v>0</v>
      </c>
      <c r="I1895" s="49">
        <f t="shared" ref="I1895" si="4379">(IF(D1895="SELL",E1895-F1895,IF(D1895="BUY",F1895-E1895)))*C1895</f>
        <v>1750</v>
      </c>
      <c r="J1895" s="41">
        <f t="shared" ref="J1895:J1896" si="4380">(IF(D1895="SELL",IF(G1895="",0,F1895-G1895),IF(D1895="BUY",IF(G1895="",0,G1895-F1895))))*C1895</f>
        <v>5000</v>
      </c>
      <c r="K1895" s="8">
        <v>0</v>
      </c>
      <c r="L1895" s="49">
        <f t="shared" ref="L1895" si="4381">(J1895+I1895+K1895)/C1895</f>
        <v>13.5</v>
      </c>
      <c r="M1895" s="49">
        <f t="shared" ref="M1895" si="4382">L1895*C1895</f>
        <v>6750</v>
      </c>
    </row>
    <row r="1896" spans="1:13" s="42" customFormat="1" x14ac:dyDescent="0.25">
      <c r="A1896" s="5">
        <v>43263</v>
      </c>
      <c r="B1896" s="37" t="s">
        <v>233</v>
      </c>
      <c r="C1896" s="37">
        <v>500</v>
      </c>
      <c r="D1896" s="37" t="s">
        <v>17</v>
      </c>
      <c r="E1896" s="74">
        <v>1187</v>
      </c>
      <c r="F1896" s="37">
        <v>1190</v>
      </c>
      <c r="G1896" s="37">
        <v>1195.5</v>
      </c>
      <c r="H1896" s="74">
        <v>0</v>
      </c>
      <c r="I1896" s="49">
        <f t="shared" ref="I1896" si="4383">(IF(D1896="SELL",E1896-F1896,IF(D1896="BUY",F1896-E1896)))*C1896</f>
        <v>1500</v>
      </c>
      <c r="J1896" s="41">
        <f t="shared" si="4380"/>
        <v>2750</v>
      </c>
      <c r="K1896" s="8">
        <v>0</v>
      </c>
      <c r="L1896" s="49">
        <f t="shared" ref="L1896" si="4384">(J1896+I1896+K1896)/C1896</f>
        <v>8.5</v>
      </c>
      <c r="M1896" s="49">
        <f t="shared" ref="M1896" si="4385">L1896*C1896</f>
        <v>4250</v>
      </c>
    </row>
    <row r="1897" spans="1:13" s="42" customFormat="1" x14ac:dyDescent="0.25">
      <c r="A1897" s="5">
        <v>43263</v>
      </c>
      <c r="B1897" s="37" t="s">
        <v>228</v>
      </c>
      <c r="C1897" s="37">
        <v>750</v>
      </c>
      <c r="D1897" s="37" t="s">
        <v>17</v>
      </c>
      <c r="E1897" s="74">
        <v>429</v>
      </c>
      <c r="F1897" s="37">
        <v>431</v>
      </c>
      <c r="G1897" s="37">
        <v>0</v>
      </c>
      <c r="H1897" s="74">
        <v>0</v>
      </c>
      <c r="I1897" s="49">
        <f t="shared" ref="I1897" si="4386">(IF(D1897="SELL",E1897-F1897,IF(D1897="BUY",F1897-E1897)))*C1897</f>
        <v>1500</v>
      </c>
      <c r="J1897" s="41">
        <v>0</v>
      </c>
      <c r="K1897" s="8">
        <v>0</v>
      </c>
      <c r="L1897" s="49">
        <f t="shared" ref="L1897" si="4387">(J1897+I1897+K1897)/C1897</f>
        <v>2</v>
      </c>
      <c r="M1897" s="49">
        <f t="shared" ref="M1897" si="4388">L1897*C1897</f>
        <v>1500</v>
      </c>
    </row>
    <row r="1898" spans="1:13" s="42" customFormat="1" x14ac:dyDescent="0.25">
      <c r="A1898" s="5">
        <v>43262</v>
      </c>
      <c r="B1898" s="37" t="s">
        <v>444</v>
      </c>
      <c r="C1898" s="37">
        <v>750</v>
      </c>
      <c r="D1898" s="37" t="s">
        <v>17</v>
      </c>
      <c r="E1898" s="74">
        <v>1351.5</v>
      </c>
      <c r="F1898" s="37">
        <v>1345</v>
      </c>
      <c r="G1898" s="37">
        <v>0</v>
      </c>
      <c r="H1898" s="74">
        <v>0</v>
      </c>
      <c r="I1898" s="49">
        <f t="shared" ref="I1898" si="4389">(IF(D1898="SELL",E1898-F1898,IF(D1898="BUY",F1898-E1898)))*C1898</f>
        <v>-4875</v>
      </c>
      <c r="J1898" s="41">
        <v>0</v>
      </c>
      <c r="K1898" s="8">
        <v>0</v>
      </c>
      <c r="L1898" s="49">
        <f t="shared" ref="L1898" si="4390">(J1898+I1898+K1898)/C1898</f>
        <v>-6.5</v>
      </c>
      <c r="M1898" s="49">
        <f t="shared" ref="M1898" si="4391">L1898*C1898</f>
        <v>-4875</v>
      </c>
    </row>
    <row r="1899" spans="1:13" s="42" customFormat="1" x14ac:dyDescent="0.25">
      <c r="A1899" s="5">
        <v>43262</v>
      </c>
      <c r="B1899" s="37" t="s">
        <v>443</v>
      </c>
      <c r="C1899" s="37">
        <v>600</v>
      </c>
      <c r="D1899" s="37" t="s">
        <v>17</v>
      </c>
      <c r="E1899" s="74">
        <v>1469.1</v>
      </c>
      <c r="F1899" s="37">
        <v>1465</v>
      </c>
      <c r="G1899" s="37">
        <v>0</v>
      </c>
      <c r="H1899" s="74">
        <v>0</v>
      </c>
      <c r="I1899" s="49">
        <f t="shared" ref="I1899:I1900" si="4392">(IF(D1899="SELL",E1899-F1899,IF(D1899="BUY",F1899-E1899)))*C1899</f>
        <v>-2459.9999999999454</v>
      </c>
      <c r="J1899" s="41">
        <v>0</v>
      </c>
      <c r="K1899" s="8">
        <v>0</v>
      </c>
      <c r="L1899" s="49">
        <f t="shared" ref="L1899:L1900" si="4393">(J1899+I1899+K1899)/C1899</f>
        <v>-4.0999999999999091</v>
      </c>
      <c r="M1899" s="49">
        <f t="shared" ref="M1899:M1900" si="4394">L1899*C1899</f>
        <v>-2459.9999999999454</v>
      </c>
    </row>
    <row r="1900" spans="1:13" s="42" customFormat="1" x14ac:dyDescent="0.25">
      <c r="A1900" s="5">
        <v>43262</v>
      </c>
      <c r="B1900" s="37" t="s">
        <v>253</v>
      </c>
      <c r="C1900" s="37">
        <v>600</v>
      </c>
      <c r="D1900" s="37" t="s">
        <v>17</v>
      </c>
      <c r="E1900" s="74">
        <v>1599.4</v>
      </c>
      <c r="F1900" s="37">
        <v>1603</v>
      </c>
      <c r="G1900" s="37">
        <v>1606.6</v>
      </c>
      <c r="H1900" s="74">
        <v>0</v>
      </c>
      <c r="I1900" s="49">
        <f t="shared" si="4392"/>
        <v>2159.9999999999454</v>
      </c>
      <c r="J1900" s="41">
        <f t="shared" ref="J1900" si="4395">(IF(D1900="SELL",IF(G1900="",0,F1900-G1900),IF(D1900="BUY",IF(G1900="",0,G1900-F1900))))*C1900</f>
        <v>2159.9999999999454</v>
      </c>
      <c r="K1900" s="8">
        <v>0</v>
      </c>
      <c r="L1900" s="49">
        <f t="shared" si="4393"/>
        <v>7.1999999999998181</v>
      </c>
      <c r="M1900" s="49">
        <f t="shared" si="4394"/>
        <v>4319.9999999998909</v>
      </c>
    </row>
    <row r="1901" spans="1:13" s="42" customFormat="1" x14ac:dyDescent="0.25">
      <c r="A1901" s="5">
        <v>43262</v>
      </c>
      <c r="B1901" s="37" t="s">
        <v>428</v>
      </c>
      <c r="C1901" s="37">
        <v>500</v>
      </c>
      <c r="D1901" s="37" t="s">
        <v>17</v>
      </c>
      <c r="E1901" s="74">
        <v>2241</v>
      </c>
      <c r="F1901" s="37">
        <v>2244</v>
      </c>
      <c r="G1901" s="37">
        <v>0</v>
      </c>
      <c r="H1901" s="74">
        <v>0</v>
      </c>
      <c r="I1901" s="49">
        <f t="shared" ref="I1901" si="4396">(IF(D1901="SELL",E1901-F1901,IF(D1901="BUY",F1901-E1901)))*C1901</f>
        <v>1500</v>
      </c>
      <c r="J1901" s="41">
        <v>0</v>
      </c>
      <c r="K1901" s="8">
        <v>0</v>
      </c>
      <c r="L1901" s="49">
        <f t="shared" ref="L1901" si="4397">(J1901+I1901+K1901)/C1901</f>
        <v>3</v>
      </c>
      <c r="M1901" s="49">
        <f t="shared" ref="M1901" si="4398">L1901*C1901</f>
        <v>1500</v>
      </c>
    </row>
    <row r="1902" spans="1:13" s="42" customFormat="1" x14ac:dyDescent="0.25">
      <c r="A1902" s="5">
        <v>43262</v>
      </c>
      <c r="B1902" s="37" t="s">
        <v>316</v>
      </c>
      <c r="C1902" s="37">
        <v>3200</v>
      </c>
      <c r="D1902" s="37" t="s">
        <v>17</v>
      </c>
      <c r="E1902" s="74">
        <v>301</v>
      </c>
      <c r="F1902" s="37">
        <v>302</v>
      </c>
      <c r="G1902" s="37">
        <v>303</v>
      </c>
      <c r="H1902" s="74">
        <v>0</v>
      </c>
      <c r="I1902" s="49">
        <f t="shared" ref="I1902" si="4399">(IF(D1902="SELL",E1902-F1902,IF(D1902="BUY",F1902-E1902)))*C1902</f>
        <v>3200</v>
      </c>
      <c r="J1902" s="41">
        <f t="shared" ref="J1902:J1903" si="4400">(IF(D1902="SELL",IF(G1902="",0,F1902-G1902),IF(D1902="BUY",IF(G1902="",0,G1902-F1902))))*C1902</f>
        <v>3200</v>
      </c>
      <c r="K1902" s="8">
        <v>0</v>
      </c>
      <c r="L1902" s="49">
        <f t="shared" ref="L1902" si="4401">(J1902+I1902+K1902)/C1902</f>
        <v>2</v>
      </c>
      <c r="M1902" s="49">
        <f t="shared" ref="M1902" si="4402">L1902*C1902</f>
        <v>6400</v>
      </c>
    </row>
    <row r="1903" spans="1:13" s="42" customFormat="1" x14ac:dyDescent="0.25">
      <c r="A1903" s="5">
        <v>43259</v>
      </c>
      <c r="B1903" s="37" t="s">
        <v>442</v>
      </c>
      <c r="C1903" s="37">
        <v>1500</v>
      </c>
      <c r="D1903" s="37" t="s">
        <v>17</v>
      </c>
      <c r="E1903" s="74">
        <v>391</v>
      </c>
      <c r="F1903" s="37">
        <v>392</v>
      </c>
      <c r="G1903" s="37">
        <v>394</v>
      </c>
      <c r="H1903" s="74">
        <v>0</v>
      </c>
      <c r="I1903" s="49">
        <f t="shared" ref="I1903" si="4403">(IF(D1903="SELL",E1903-F1903,IF(D1903="BUY",F1903-E1903)))*C1903</f>
        <v>1500</v>
      </c>
      <c r="J1903" s="41">
        <f t="shared" si="4400"/>
        <v>3000</v>
      </c>
      <c r="K1903" s="8">
        <v>0</v>
      </c>
      <c r="L1903" s="49">
        <f t="shared" ref="L1903" si="4404">(J1903+I1903+K1903)/C1903</f>
        <v>3</v>
      </c>
      <c r="M1903" s="49">
        <f t="shared" ref="M1903" si="4405">L1903*C1903</f>
        <v>4500</v>
      </c>
    </row>
    <row r="1904" spans="1:13" s="42" customFormat="1" x14ac:dyDescent="0.25">
      <c r="A1904" s="5">
        <v>43259</v>
      </c>
      <c r="B1904" s="37" t="s">
        <v>235</v>
      </c>
      <c r="C1904" s="37">
        <v>300</v>
      </c>
      <c r="D1904" s="37" t="s">
        <v>17</v>
      </c>
      <c r="E1904" s="74">
        <v>912</v>
      </c>
      <c r="F1904" s="37">
        <v>915</v>
      </c>
      <c r="G1904" s="37">
        <v>0</v>
      </c>
      <c r="H1904" s="74">
        <v>0</v>
      </c>
      <c r="I1904" s="49">
        <f t="shared" ref="I1904" si="4406">(IF(D1904="SELL",E1904-F1904,IF(D1904="BUY",F1904-E1904)))*C1904</f>
        <v>900</v>
      </c>
      <c r="J1904" s="41">
        <v>0</v>
      </c>
      <c r="K1904" s="8">
        <v>0</v>
      </c>
      <c r="L1904" s="49">
        <f t="shared" ref="L1904" si="4407">(J1904+I1904+K1904)/C1904</f>
        <v>3</v>
      </c>
      <c r="M1904" s="49">
        <f t="shared" ref="M1904" si="4408">L1904*C1904</f>
        <v>900</v>
      </c>
    </row>
    <row r="1905" spans="1:13" s="42" customFormat="1" x14ac:dyDescent="0.25">
      <c r="A1905" s="5">
        <v>43259</v>
      </c>
      <c r="B1905" s="37" t="s">
        <v>441</v>
      </c>
      <c r="C1905" s="37">
        <v>900</v>
      </c>
      <c r="D1905" s="37" t="s">
        <v>17</v>
      </c>
      <c r="E1905" s="74">
        <v>555.20000000000005</v>
      </c>
      <c r="F1905" s="37">
        <v>557</v>
      </c>
      <c r="G1905" s="37">
        <v>560</v>
      </c>
      <c r="H1905" s="74">
        <v>0</v>
      </c>
      <c r="I1905" s="49">
        <f t="shared" ref="I1905" si="4409">(IF(D1905="SELL",E1905-F1905,IF(D1905="BUY",F1905-E1905)))*C1905</f>
        <v>1619.9999999999591</v>
      </c>
      <c r="J1905" s="41">
        <f t="shared" ref="J1905" si="4410">(IF(D1905="SELL",IF(G1905="",0,F1905-G1905),IF(D1905="BUY",IF(G1905="",0,G1905-F1905))))*C1905</f>
        <v>2700</v>
      </c>
      <c r="K1905" s="8">
        <v>0</v>
      </c>
      <c r="L1905" s="49">
        <f t="shared" ref="L1905" si="4411">(J1905+I1905+K1905)/C1905</f>
        <v>4.7999999999999545</v>
      </c>
      <c r="M1905" s="49">
        <f t="shared" ref="M1905" si="4412">L1905*C1905</f>
        <v>4319.9999999999591</v>
      </c>
    </row>
    <row r="1906" spans="1:13" s="42" customFormat="1" x14ac:dyDescent="0.25">
      <c r="A1906" s="5">
        <v>43259</v>
      </c>
      <c r="B1906" s="37" t="s">
        <v>356</v>
      </c>
      <c r="C1906" s="37">
        <v>800</v>
      </c>
      <c r="D1906" s="37" t="s">
        <v>20</v>
      </c>
      <c r="E1906" s="74">
        <v>738.5</v>
      </c>
      <c r="F1906" s="37">
        <v>737</v>
      </c>
      <c r="G1906" s="37">
        <v>0</v>
      </c>
      <c r="H1906" s="74">
        <v>0</v>
      </c>
      <c r="I1906" s="49">
        <f t="shared" ref="I1906" si="4413">(IF(D1906="SELL",E1906-F1906,IF(D1906="BUY",F1906-E1906)))*C1906</f>
        <v>1200</v>
      </c>
      <c r="J1906" s="41">
        <v>0</v>
      </c>
      <c r="K1906" s="8">
        <v>0</v>
      </c>
      <c r="L1906" s="49">
        <f t="shared" ref="L1906" si="4414">(J1906+I1906+K1906)/C1906</f>
        <v>1.5</v>
      </c>
      <c r="M1906" s="49">
        <f t="shared" ref="M1906" si="4415">L1906*C1906</f>
        <v>1200</v>
      </c>
    </row>
    <row r="1907" spans="1:13" s="42" customFormat="1" x14ac:dyDescent="0.25">
      <c r="A1907" s="5">
        <v>43258</v>
      </c>
      <c r="B1907" s="37" t="s">
        <v>192</v>
      </c>
      <c r="C1907" s="37">
        <v>2200</v>
      </c>
      <c r="D1907" s="37" t="s">
        <v>17</v>
      </c>
      <c r="E1907" s="74">
        <v>290</v>
      </c>
      <c r="F1907" s="37">
        <v>291</v>
      </c>
      <c r="G1907" s="37">
        <v>293</v>
      </c>
      <c r="H1907" s="74">
        <v>295</v>
      </c>
      <c r="I1907" s="49">
        <f t="shared" ref="I1907" si="4416">(IF(D1907="SELL",E1907-F1907,IF(D1907="BUY",F1907-E1907)))*C1907</f>
        <v>2200</v>
      </c>
      <c r="J1907" s="41">
        <f t="shared" ref="J1907" si="4417">(IF(D1907="SELL",IF(G1907="",0,F1907-G1907),IF(D1907="BUY",IF(G1907="",0,G1907-F1907))))*C1907</f>
        <v>4400</v>
      </c>
      <c r="K1907" s="8">
        <v>4400</v>
      </c>
      <c r="L1907" s="49">
        <f t="shared" ref="L1907" si="4418">(J1907+I1907+K1907)/C1907</f>
        <v>5</v>
      </c>
      <c r="M1907" s="49">
        <f t="shared" ref="M1907" si="4419">L1907*C1907</f>
        <v>11000</v>
      </c>
    </row>
    <row r="1908" spans="1:13" s="42" customFormat="1" x14ac:dyDescent="0.25">
      <c r="A1908" s="5">
        <v>43258</v>
      </c>
      <c r="B1908" s="37" t="s">
        <v>131</v>
      </c>
      <c r="C1908" s="37">
        <v>3399</v>
      </c>
      <c r="D1908" s="37" t="s">
        <v>17</v>
      </c>
      <c r="E1908" s="74">
        <v>221.2</v>
      </c>
      <c r="F1908" s="37">
        <v>222</v>
      </c>
      <c r="G1908" s="37">
        <v>223.5</v>
      </c>
      <c r="H1908" s="74">
        <v>0</v>
      </c>
      <c r="I1908" s="49">
        <f t="shared" ref="I1908" si="4420">(IF(D1908="SELL",E1908-F1908,IF(D1908="BUY",F1908-E1908)))*C1908</f>
        <v>2719.2000000000385</v>
      </c>
      <c r="J1908" s="41">
        <f t="shared" ref="J1908" si="4421">(IF(D1908="SELL",IF(G1908="",0,F1908-G1908),IF(D1908="BUY",IF(G1908="",0,G1908-F1908))))*C1908</f>
        <v>5098.5</v>
      </c>
      <c r="K1908" s="8">
        <v>0</v>
      </c>
      <c r="L1908" s="49">
        <f t="shared" ref="L1908" si="4422">(J1908+I1908+K1908)/C1908</f>
        <v>2.3000000000000114</v>
      </c>
      <c r="M1908" s="49">
        <f t="shared" ref="M1908" si="4423">L1908*C1908</f>
        <v>7817.7000000000389</v>
      </c>
    </row>
    <row r="1909" spans="1:13" s="42" customFormat="1" x14ac:dyDescent="0.25">
      <c r="A1909" s="5">
        <v>43258</v>
      </c>
      <c r="B1909" s="37" t="s">
        <v>44</v>
      </c>
      <c r="C1909" s="37">
        <v>3500</v>
      </c>
      <c r="D1909" s="37" t="s">
        <v>17</v>
      </c>
      <c r="E1909" s="74">
        <v>253.4</v>
      </c>
      <c r="F1909" s="37">
        <v>254</v>
      </c>
      <c r="G1909" s="37">
        <v>0</v>
      </c>
      <c r="H1909" s="74">
        <v>0</v>
      </c>
      <c r="I1909" s="49">
        <f t="shared" ref="I1909" si="4424">(IF(D1909="SELL",E1909-F1909,IF(D1909="BUY",F1909-E1909)))*C1909</f>
        <v>2099.99999999998</v>
      </c>
      <c r="J1909" s="41">
        <v>0</v>
      </c>
      <c r="K1909" s="8">
        <v>0</v>
      </c>
      <c r="L1909" s="49">
        <f t="shared" ref="L1909" si="4425">(J1909+I1909+K1909)/C1909</f>
        <v>0.59999999999999432</v>
      </c>
      <c r="M1909" s="49">
        <f t="shared" ref="M1909" si="4426">L1909*C1909</f>
        <v>2099.99999999998</v>
      </c>
    </row>
    <row r="1910" spans="1:13" s="42" customFormat="1" x14ac:dyDescent="0.25">
      <c r="A1910" s="5">
        <v>43258</v>
      </c>
      <c r="B1910" s="37" t="s">
        <v>440</v>
      </c>
      <c r="C1910" s="37">
        <v>900</v>
      </c>
      <c r="D1910" s="37" t="s">
        <v>20</v>
      </c>
      <c r="E1910" s="74">
        <v>549.5</v>
      </c>
      <c r="F1910" s="37">
        <v>548</v>
      </c>
      <c r="G1910" s="37">
        <v>0</v>
      </c>
      <c r="H1910" s="74">
        <v>0</v>
      </c>
      <c r="I1910" s="49">
        <f t="shared" ref="I1910" si="4427">(IF(D1910="SELL",E1910-F1910,IF(D1910="BUY",F1910-E1910)))*C1910</f>
        <v>1350</v>
      </c>
      <c r="J1910" s="41">
        <v>0</v>
      </c>
      <c r="K1910" s="8">
        <v>0</v>
      </c>
      <c r="L1910" s="49">
        <f t="shared" ref="L1910" si="4428">(J1910+I1910+K1910)/C1910</f>
        <v>1.5</v>
      </c>
      <c r="M1910" s="49">
        <f t="shared" ref="M1910" si="4429">L1910*C1910</f>
        <v>1350</v>
      </c>
    </row>
    <row r="1911" spans="1:13" s="42" customFormat="1" x14ac:dyDescent="0.25">
      <c r="A1911" s="5">
        <v>43257</v>
      </c>
      <c r="B1911" s="37" t="s">
        <v>306</v>
      </c>
      <c r="C1911" s="37">
        <v>1500</v>
      </c>
      <c r="D1911" s="37" t="s">
        <v>17</v>
      </c>
      <c r="E1911" s="74">
        <v>290.25</v>
      </c>
      <c r="F1911" s="37">
        <v>291.25</v>
      </c>
      <c r="G1911" s="37">
        <v>293</v>
      </c>
      <c r="H1911" s="74">
        <v>295.5</v>
      </c>
      <c r="I1911" s="49">
        <f t="shared" ref="I1911" si="4430">(IF(D1911="SELL",E1911-F1911,IF(D1911="BUY",F1911-E1911)))*C1911</f>
        <v>1500</v>
      </c>
      <c r="J1911" s="41">
        <f t="shared" ref="J1911" si="4431">(IF(D1911="SELL",IF(G1911="",0,F1911-G1911),IF(D1911="BUY",IF(G1911="",0,G1911-F1911))))*C1911</f>
        <v>2625</v>
      </c>
      <c r="K1911" s="8">
        <v>3750</v>
      </c>
      <c r="L1911" s="49">
        <f t="shared" ref="L1911" si="4432">(J1911+I1911+K1911)/C1911</f>
        <v>5.25</v>
      </c>
      <c r="M1911" s="49">
        <f t="shared" ref="M1911" si="4433">L1911*C1911</f>
        <v>7875</v>
      </c>
    </row>
    <row r="1912" spans="1:13" s="42" customFormat="1" x14ac:dyDescent="0.25">
      <c r="A1912" s="5">
        <v>43257</v>
      </c>
      <c r="B1912" s="37" t="s">
        <v>439</v>
      </c>
      <c r="C1912" s="37">
        <v>400</v>
      </c>
      <c r="D1912" s="37" t="s">
        <v>17</v>
      </c>
      <c r="E1912" s="74">
        <v>1177</v>
      </c>
      <c r="F1912" s="37">
        <v>1181</v>
      </c>
      <c r="G1912" s="37">
        <v>1190</v>
      </c>
      <c r="H1912" s="74">
        <v>1196</v>
      </c>
      <c r="I1912" s="49">
        <f t="shared" ref="I1912" si="4434">(IF(D1912="SELL",E1912-F1912,IF(D1912="BUY",F1912-E1912)))*C1912</f>
        <v>1600</v>
      </c>
      <c r="J1912" s="41">
        <f t="shared" ref="J1912" si="4435">(IF(D1912="SELL",IF(G1912="",0,F1912-G1912),IF(D1912="BUY",IF(G1912="",0,G1912-F1912))))*C1912</f>
        <v>3600</v>
      </c>
      <c r="K1912" s="8">
        <v>2400</v>
      </c>
      <c r="L1912" s="49">
        <f t="shared" ref="L1912" si="4436">(J1912+I1912+K1912)/C1912</f>
        <v>19</v>
      </c>
      <c r="M1912" s="49">
        <f t="shared" ref="M1912" si="4437">L1912*C1912</f>
        <v>7600</v>
      </c>
    </row>
    <row r="1913" spans="1:13" s="42" customFormat="1" x14ac:dyDescent="0.25">
      <c r="A1913" s="5">
        <v>43257</v>
      </c>
      <c r="B1913" s="37" t="s">
        <v>322</v>
      </c>
      <c r="C1913" s="37">
        <v>2500</v>
      </c>
      <c r="D1913" s="37" t="s">
        <v>17</v>
      </c>
      <c r="E1913" s="74">
        <v>205.75</v>
      </c>
      <c r="F1913" s="37">
        <v>206.5</v>
      </c>
      <c r="G1913" s="37">
        <v>0</v>
      </c>
      <c r="H1913" s="74">
        <v>0</v>
      </c>
      <c r="I1913" s="49">
        <f t="shared" ref="I1913" si="4438">(IF(D1913="SELL",E1913-F1913,IF(D1913="BUY",F1913-E1913)))*C1913</f>
        <v>1875</v>
      </c>
      <c r="J1913" s="41">
        <v>0</v>
      </c>
      <c r="K1913" s="8">
        <v>0</v>
      </c>
      <c r="L1913" s="49">
        <f t="shared" ref="L1913" si="4439">(J1913+I1913+K1913)/C1913</f>
        <v>0.75</v>
      </c>
      <c r="M1913" s="49">
        <f t="shared" ref="M1913" si="4440">L1913*C1913</f>
        <v>1875</v>
      </c>
    </row>
    <row r="1914" spans="1:13" s="42" customFormat="1" x14ac:dyDescent="0.25">
      <c r="A1914" s="5">
        <v>43257</v>
      </c>
      <c r="B1914" s="37" t="s">
        <v>216</v>
      </c>
      <c r="C1914" s="37">
        <v>800</v>
      </c>
      <c r="D1914" s="37" t="s">
        <v>17</v>
      </c>
      <c r="E1914" s="74">
        <v>1318</v>
      </c>
      <c r="F1914" s="37">
        <v>1321</v>
      </c>
      <c r="G1914" s="37">
        <v>0</v>
      </c>
      <c r="H1914" s="74">
        <v>0</v>
      </c>
      <c r="I1914" s="49">
        <f t="shared" ref="I1914" si="4441">(IF(D1914="SELL",E1914-F1914,IF(D1914="BUY",F1914-E1914)))*C1914</f>
        <v>2400</v>
      </c>
      <c r="J1914" s="41">
        <v>0</v>
      </c>
      <c r="K1914" s="8">
        <v>0</v>
      </c>
      <c r="L1914" s="49">
        <f t="shared" ref="L1914" si="4442">(J1914+I1914+K1914)/C1914</f>
        <v>3</v>
      </c>
      <c r="M1914" s="49">
        <f t="shared" ref="M1914" si="4443">L1914*C1914</f>
        <v>2400</v>
      </c>
    </row>
    <row r="1915" spans="1:13" s="42" customFormat="1" x14ac:dyDescent="0.25">
      <c r="A1915" s="5">
        <v>43256</v>
      </c>
      <c r="B1915" s="37" t="s">
        <v>391</v>
      </c>
      <c r="C1915" s="37">
        <v>1200</v>
      </c>
      <c r="D1915" s="37" t="s">
        <v>20</v>
      </c>
      <c r="E1915" s="74">
        <v>979</v>
      </c>
      <c r="F1915" s="37">
        <v>977.5</v>
      </c>
      <c r="G1915" s="37">
        <v>975</v>
      </c>
      <c r="H1915" s="74">
        <v>971</v>
      </c>
      <c r="I1915" s="49">
        <f t="shared" ref="I1915" si="4444">(IF(D1915="SELL",E1915-F1915,IF(D1915="BUY",F1915-E1915)))*C1915</f>
        <v>1800</v>
      </c>
      <c r="J1915" s="41">
        <f t="shared" ref="J1915" si="4445">(IF(D1915="SELL",IF(G1915="",0,F1915-G1915),IF(D1915="BUY",IF(G1915="",0,G1915-F1915))))*C1915</f>
        <v>3000</v>
      </c>
      <c r="K1915" s="8">
        <v>4800</v>
      </c>
      <c r="L1915" s="49">
        <f t="shared" ref="L1915" si="4446">(J1915+I1915+K1915)/C1915</f>
        <v>8</v>
      </c>
      <c r="M1915" s="49">
        <f t="shared" ref="M1915" si="4447">L1915*C1915</f>
        <v>9600</v>
      </c>
    </row>
    <row r="1916" spans="1:13" s="42" customFormat="1" x14ac:dyDescent="0.25">
      <c r="A1916" s="5">
        <v>43256</v>
      </c>
      <c r="B1916" s="37" t="s">
        <v>337</v>
      </c>
      <c r="C1916" s="37">
        <v>1500</v>
      </c>
      <c r="D1916" s="37" t="s">
        <v>20</v>
      </c>
      <c r="E1916" s="74">
        <v>592.5</v>
      </c>
      <c r="F1916" s="37">
        <v>591</v>
      </c>
      <c r="G1916" s="37">
        <v>588</v>
      </c>
      <c r="H1916" s="74">
        <v>0</v>
      </c>
      <c r="I1916" s="49">
        <f t="shared" ref="I1916" si="4448">(IF(D1916="SELL",E1916-F1916,IF(D1916="BUY",F1916-E1916)))*C1916</f>
        <v>2250</v>
      </c>
      <c r="J1916" s="41">
        <f t="shared" ref="J1916" si="4449">(IF(D1916="SELL",IF(G1916="",0,F1916-G1916),IF(D1916="BUY",IF(G1916="",0,G1916-F1916))))*C1916</f>
        <v>4500</v>
      </c>
      <c r="K1916" s="8">
        <v>0</v>
      </c>
      <c r="L1916" s="49">
        <f t="shared" ref="L1916" si="4450">(J1916+I1916+K1916)/C1916</f>
        <v>4.5</v>
      </c>
      <c r="M1916" s="49">
        <f t="shared" ref="M1916" si="4451">L1916*C1916</f>
        <v>6750</v>
      </c>
    </row>
    <row r="1917" spans="1:13" s="42" customFormat="1" x14ac:dyDescent="0.25">
      <c r="A1917" s="5">
        <v>43255</v>
      </c>
      <c r="B1917" s="37" t="s">
        <v>430</v>
      </c>
      <c r="C1917" s="37">
        <v>2500</v>
      </c>
      <c r="D1917" s="37" t="s">
        <v>17</v>
      </c>
      <c r="E1917" s="74">
        <v>228.3</v>
      </c>
      <c r="F1917" s="37">
        <v>229</v>
      </c>
      <c r="G1917" s="37">
        <v>0</v>
      </c>
      <c r="H1917" s="74">
        <v>0</v>
      </c>
      <c r="I1917" s="49">
        <f t="shared" ref="I1917" si="4452">(IF(D1917="SELL",E1917-F1917,IF(D1917="BUY",F1917-E1917)))*C1917</f>
        <v>1749.9999999999716</v>
      </c>
      <c r="J1917" s="41">
        <v>0</v>
      </c>
      <c r="K1917" s="8">
        <v>0</v>
      </c>
      <c r="L1917" s="49">
        <f t="shared" ref="L1917" si="4453">(J1917+I1917+K1917)/C1917</f>
        <v>0.69999999999998863</v>
      </c>
      <c r="M1917" s="49">
        <f t="shared" ref="M1917" si="4454">L1917*C1917</f>
        <v>1749.9999999999716</v>
      </c>
    </row>
    <row r="1918" spans="1:13" s="42" customFormat="1" x14ac:dyDescent="0.25">
      <c r="A1918" s="5">
        <v>43255</v>
      </c>
      <c r="B1918" s="37" t="s">
        <v>218</v>
      </c>
      <c r="C1918" s="37">
        <v>1000</v>
      </c>
      <c r="D1918" s="37" t="s">
        <v>17</v>
      </c>
      <c r="E1918" s="74">
        <v>939.8</v>
      </c>
      <c r="F1918" s="37">
        <v>0</v>
      </c>
      <c r="G1918" s="37">
        <v>0</v>
      </c>
      <c r="H1918" s="74">
        <v>0</v>
      </c>
      <c r="I1918" s="49">
        <v>0</v>
      </c>
      <c r="J1918" s="41">
        <v>0</v>
      </c>
      <c r="K1918" s="8">
        <v>0</v>
      </c>
      <c r="L1918" s="49">
        <f t="shared" ref="L1918" si="4455">(J1918+I1918+K1918)/C1918</f>
        <v>0</v>
      </c>
      <c r="M1918" s="49">
        <f t="shared" ref="M1918" si="4456">L1918*C1918</f>
        <v>0</v>
      </c>
    </row>
    <row r="1919" spans="1:13" s="42" customFormat="1" x14ac:dyDescent="0.25">
      <c r="A1919" s="5">
        <v>43255</v>
      </c>
      <c r="B1919" s="37" t="s">
        <v>285</v>
      </c>
      <c r="C1919" s="37">
        <v>3500</v>
      </c>
      <c r="D1919" s="37" t="s">
        <v>17</v>
      </c>
      <c r="E1919" s="74">
        <v>132.5</v>
      </c>
      <c r="F1919" s="37">
        <v>133</v>
      </c>
      <c r="G1919" s="37">
        <v>0</v>
      </c>
      <c r="H1919" s="74">
        <v>0</v>
      </c>
      <c r="I1919" s="49">
        <f t="shared" ref="I1919" si="4457">(IF(D1919="SELL",E1919-F1919,IF(D1919="BUY",F1919-E1919)))*C1919</f>
        <v>1750</v>
      </c>
      <c r="J1919" s="41">
        <v>0</v>
      </c>
      <c r="K1919" s="8">
        <v>0</v>
      </c>
      <c r="L1919" s="49">
        <f t="shared" ref="L1919" si="4458">(J1919+I1919+K1919)/C1919</f>
        <v>0.5</v>
      </c>
      <c r="M1919" s="49">
        <f t="shared" ref="M1919" si="4459">L1919*C1919</f>
        <v>1750</v>
      </c>
    </row>
    <row r="1920" spans="1:13" s="42" customFormat="1" x14ac:dyDescent="0.25">
      <c r="A1920" s="5">
        <v>43252</v>
      </c>
      <c r="B1920" s="37" t="s">
        <v>438</v>
      </c>
      <c r="C1920" s="37">
        <v>500</v>
      </c>
      <c r="D1920" s="37" t="s">
        <v>17</v>
      </c>
      <c r="E1920" s="74">
        <v>1579</v>
      </c>
      <c r="F1920" s="37">
        <v>1582</v>
      </c>
      <c r="G1920" s="37">
        <v>1587</v>
      </c>
      <c r="H1920" s="74">
        <v>0</v>
      </c>
      <c r="I1920" s="49">
        <f t="shared" ref="I1920" si="4460">(IF(D1920="SELL",E1920-F1920,IF(D1920="BUY",F1920-E1920)))*C1920</f>
        <v>1500</v>
      </c>
      <c r="J1920" s="41">
        <f t="shared" ref="J1920:J1924" si="4461">(IF(D1920="SELL",IF(G1920="",0,F1920-G1920),IF(D1920="BUY",IF(G1920="",0,G1920-F1920))))*C1920</f>
        <v>2500</v>
      </c>
      <c r="K1920" s="8">
        <v>0</v>
      </c>
      <c r="L1920" s="49">
        <f t="shared" ref="L1920" si="4462">(J1920+I1920+K1920)/C1920</f>
        <v>8</v>
      </c>
      <c r="M1920" s="49">
        <f t="shared" ref="M1920" si="4463">L1920*C1920</f>
        <v>4000</v>
      </c>
    </row>
    <row r="1921" spans="1:13" s="42" customFormat="1" x14ac:dyDescent="0.25">
      <c r="A1921" s="5">
        <v>43252</v>
      </c>
      <c r="B1921" s="37" t="s">
        <v>339</v>
      </c>
      <c r="C1921" s="37">
        <v>6000</v>
      </c>
      <c r="D1921" s="37" t="s">
        <v>17</v>
      </c>
      <c r="E1921" s="74">
        <v>80.7</v>
      </c>
      <c r="F1921" s="37">
        <v>81</v>
      </c>
      <c r="G1921" s="37">
        <v>81.7</v>
      </c>
      <c r="H1921" s="74">
        <v>0</v>
      </c>
      <c r="I1921" s="49">
        <f t="shared" ref="I1921" si="4464">(IF(D1921="SELL",E1921-F1921,IF(D1921="BUY",F1921-E1921)))*C1921</f>
        <v>1799.9999999999829</v>
      </c>
      <c r="J1921" s="41">
        <f t="shared" si="4461"/>
        <v>4200.0000000000173</v>
      </c>
      <c r="K1921" s="8">
        <v>0</v>
      </c>
      <c r="L1921" s="49">
        <f t="shared" ref="L1921" si="4465">(J1921+I1921+K1921)/C1921</f>
        <v>1</v>
      </c>
      <c r="M1921" s="49">
        <f t="shared" ref="M1921" si="4466">L1921*C1921</f>
        <v>6000</v>
      </c>
    </row>
    <row r="1922" spans="1:13" s="42" customFormat="1" x14ac:dyDescent="0.25">
      <c r="A1922" s="5">
        <v>43252</v>
      </c>
      <c r="B1922" s="37" t="s">
        <v>250</v>
      </c>
      <c r="C1922" s="37">
        <v>4500</v>
      </c>
      <c r="D1922" s="37" t="s">
        <v>17</v>
      </c>
      <c r="E1922" s="74">
        <v>286.5</v>
      </c>
      <c r="F1922" s="37">
        <v>285</v>
      </c>
      <c r="G1922" s="37">
        <v>0</v>
      </c>
      <c r="H1922" s="74">
        <v>0</v>
      </c>
      <c r="I1922" s="49">
        <f t="shared" ref="I1922" si="4467">(IF(D1922="SELL",E1922-F1922,IF(D1922="BUY",F1922-E1922)))*C1922</f>
        <v>-6750</v>
      </c>
      <c r="J1922" s="41">
        <v>0</v>
      </c>
      <c r="K1922" s="8">
        <v>0</v>
      </c>
      <c r="L1922" s="49">
        <f t="shared" ref="L1922" si="4468">(J1922+I1922+K1922)/C1922</f>
        <v>-1.5</v>
      </c>
      <c r="M1922" s="49">
        <f t="shared" ref="M1922" si="4469">L1922*C1922</f>
        <v>-6750</v>
      </c>
    </row>
    <row r="1923" spans="1:13" s="42" customFormat="1" x14ac:dyDescent="0.25">
      <c r="A1923" s="5">
        <v>43251</v>
      </c>
      <c r="B1923" s="37" t="s">
        <v>437</v>
      </c>
      <c r="C1923" s="37">
        <v>200</v>
      </c>
      <c r="D1923" s="37" t="s">
        <v>17</v>
      </c>
      <c r="E1923" s="74">
        <v>5896</v>
      </c>
      <c r="F1923" s="37">
        <v>5910</v>
      </c>
      <c r="G1923" s="37">
        <v>5930</v>
      </c>
      <c r="H1923" s="74">
        <v>0</v>
      </c>
      <c r="I1923" s="49">
        <f t="shared" ref="I1923" si="4470">(IF(D1923="SELL",E1923-F1923,IF(D1923="BUY",F1923-E1923)))*C1923</f>
        <v>2800</v>
      </c>
      <c r="J1923" s="41">
        <f t="shared" si="4461"/>
        <v>4000</v>
      </c>
      <c r="K1923" s="8">
        <v>0</v>
      </c>
      <c r="L1923" s="49">
        <f t="shared" ref="L1923" si="4471">(J1923+I1923+K1923)/C1923</f>
        <v>34</v>
      </c>
      <c r="M1923" s="49">
        <f t="shared" ref="M1923" si="4472">L1923*C1923</f>
        <v>6800</v>
      </c>
    </row>
    <row r="1924" spans="1:13" s="42" customFormat="1" x14ac:dyDescent="0.25">
      <c r="A1924" s="5">
        <v>43251</v>
      </c>
      <c r="B1924" s="37" t="s">
        <v>110</v>
      </c>
      <c r="C1924" s="37">
        <v>2000</v>
      </c>
      <c r="D1924" s="37" t="s">
        <v>17</v>
      </c>
      <c r="E1924" s="74">
        <v>385.3</v>
      </c>
      <c r="F1924" s="37">
        <v>386.3</v>
      </c>
      <c r="G1924" s="37">
        <v>388</v>
      </c>
      <c r="H1924" s="74">
        <v>0</v>
      </c>
      <c r="I1924" s="49">
        <f t="shared" ref="I1924" si="4473">(IF(D1924="SELL",E1924-F1924,IF(D1924="BUY",F1924-E1924)))*C1924</f>
        <v>2000</v>
      </c>
      <c r="J1924" s="41">
        <f t="shared" si="4461"/>
        <v>3399.9999999999773</v>
      </c>
      <c r="K1924" s="8">
        <v>0</v>
      </c>
      <c r="L1924" s="49">
        <f t="shared" ref="L1924" si="4474">(J1924+I1924+K1924)/C1924</f>
        <v>2.6999999999999886</v>
      </c>
      <c r="M1924" s="49">
        <f t="shared" ref="M1924" si="4475">L1924*C1924</f>
        <v>5399.9999999999773</v>
      </c>
    </row>
    <row r="1925" spans="1:13" s="42" customFormat="1" x14ac:dyDescent="0.25">
      <c r="A1925" s="5">
        <v>43250</v>
      </c>
      <c r="B1925" s="37" t="s">
        <v>422</v>
      </c>
      <c r="C1925" s="37">
        <v>3000</v>
      </c>
      <c r="D1925" s="37" t="s">
        <v>17</v>
      </c>
      <c r="E1925" s="74">
        <v>332</v>
      </c>
      <c r="F1925" s="37">
        <v>332.7</v>
      </c>
      <c r="G1925" s="37">
        <v>0</v>
      </c>
      <c r="H1925" s="74">
        <v>0</v>
      </c>
      <c r="I1925" s="49">
        <f t="shared" ref="I1925:I1926" si="4476">(IF(D1925="SELL",E1925-F1925,IF(D1925="BUY",F1925-E1925)))*C1925</f>
        <v>2099.9999999999659</v>
      </c>
      <c r="J1925" s="41">
        <v>0</v>
      </c>
      <c r="K1925" s="8">
        <v>0</v>
      </c>
      <c r="L1925" s="49">
        <f t="shared" ref="L1925:L1926" si="4477">(J1925+I1925+K1925)/C1925</f>
        <v>0.69999999999998863</v>
      </c>
      <c r="M1925" s="49">
        <f t="shared" ref="M1925:M1926" si="4478">L1925*C1925</f>
        <v>2099.9999999999659</v>
      </c>
    </row>
    <row r="1926" spans="1:13" s="42" customFormat="1" x14ac:dyDescent="0.25">
      <c r="A1926" s="5">
        <v>43250</v>
      </c>
      <c r="B1926" s="37" t="s">
        <v>278</v>
      </c>
      <c r="C1926" s="37">
        <v>600</v>
      </c>
      <c r="D1926" s="37" t="s">
        <v>17</v>
      </c>
      <c r="E1926" s="74">
        <v>712</v>
      </c>
      <c r="F1926" s="37">
        <v>714.5</v>
      </c>
      <c r="G1926" s="37">
        <v>0</v>
      </c>
      <c r="H1926" s="74">
        <v>0</v>
      </c>
      <c r="I1926" s="49">
        <f t="shared" si="4476"/>
        <v>1500</v>
      </c>
      <c r="J1926" s="41">
        <v>0</v>
      </c>
      <c r="K1926" s="8">
        <v>0</v>
      </c>
      <c r="L1926" s="49">
        <f t="shared" si="4477"/>
        <v>2.5</v>
      </c>
      <c r="M1926" s="49">
        <f t="shared" si="4478"/>
        <v>1500</v>
      </c>
    </row>
    <row r="1927" spans="1:13" s="42" customFormat="1" x14ac:dyDescent="0.25">
      <c r="A1927" s="5">
        <v>43250</v>
      </c>
      <c r="B1927" s="37" t="s">
        <v>436</v>
      </c>
      <c r="C1927" s="37">
        <v>500</v>
      </c>
      <c r="D1927" s="37" t="s">
        <v>17</v>
      </c>
      <c r="E1927" s="74">
        <v>1011</v>
      </c>
      <c r="F1927" s="37">
        <v>1000</v>
      </c>
      <c r="G1927" s="37">
        <v>0</v>
      </c>
      <c r="H1927" s="74">
        <v>0</v>
      </c>
      <c r="I1927" s="49">
        <f t="shared" ref="I1927" si="4479">(IF(D1927="SELL",E1927-F1927,IF(D1927="BUY",F1927-E1927)))*C1927</f>
        <v>-5500</v>
      </c>
      <c r="J1927" s="41">
        <v>0</v>
      </c>
      <c r="K1927" s="8">
        <v>0</v>
      </c>
      <c r="L1927" s="49">
        <f t="shared" ref="L1927" si="4480">(J1927+I1927+K1927)/C1927</f>
        <v>-11</v>
      </c>
      <c r="M1927" s="49">
        <f t="shared" ref="M1927" si="4481">L1927*C1927</f>
        <v>-5500</v>
      </c>
    </row>
    <row r="1928" spans="1:13" s="42" customFormat="1" x14ac:dyDescent="0.25">
      <c r="A1928" s="5">
        <v>43249</v>
      </c>
      <c r="B1928" s="37" t="s">
        <v>411</v>
      </c>
      <c r="C1928" s="37">
        <v>750</v>
      </c>
      <c r="D1928" s="37" t="s">
        <v>17</v>
      </c>
      <c r="E1928" s="74">
        <v>1080</v>
      </c>
      <c r="F1928" s="37">
        <v>1082</v>
      </c>
      <c r="G1928" s="37">
        <v>1086</v>
      </c>
      <c r="H1928" s="74">
        <v>1094.9000000000001</v>
      </c>
      <c r="I1928" s="49">
        <f t="shared" ref="I1928" si="4482">(IF(D1928="SELL",E1928-F1928,IF(D1928="BUY",F1928-E1928)))*C1928</f>
        <v>1500</v>
      </c>
      <c r="J1928" s="41">
        <f t="shared" ref="J1928" si="4483">(IF(D1928="SELL",IF(G1928="",0,F1928-G1928),IF(D1928="BUY",IF(G1928="",0,G1928-F1928))))*C1928</f>
        <v>3000</v>
      </c>
      <c r="K1928" s="8">
        <v>6675</v>
      </c>
      <c r="L1928" s="49">
        <f t="shared" ref="L1928" si="4484">(J1928+I1928+K1928)/C1928</f>
        <v>14.9</v>
      </c>
      <c r="M1928" s="49">
        <f t="shared" ref="M1928" si="4485">L1928*C1928</f>
        <v>11175</v>
      </c>
    </row>
    <row r="1929" spans="1:13" s="42" customFormat="1" x14ac:dyDescent="0.25">
      <c r="A1929" s="5">
        <v>43249</v>
      </c>
      <c r="B1929" s="37" t="s">
        <v>291</v>
      </c>
      <c r="C1929" s="37">
        <v>3000</v>
      </c>
      <c r="D1929" s="37" t="s">
        <v>17</v>
      </c>
      <c r="E1929" s="74">
        <v>240.3</v>
      </c>
      <c r="F1929" s="37">
        <v>241.3</v>
      </c>
      <c r="G1929" s="37">
        <v>0</v>
      </c>
      <c r="H1929" s="74">
        <v>0</v>
      </c>
      <c r="I1929" s="49">
        <f t="shared" ref="I1929" si="4486">(IF(D1929="SELL",E1929-F1929,IF(D1929="BUY",F1929-E1929)))*C1929</f>
        <v>3000</v>
      </c>
      <c r="J1929" s="41">
        <v>0</v>
      </c>
      <c r="K1929" s="8">
        <v>0</v>
      </c>
      <c r="L1929" s="49">
        <f t="shared" ref="L1929" si="4487">(J1929+I1929+K1929)/C1929</f>
        <v>1</v>
      </c>
      <c r="M1929" s="49">
        <f t="shared" ref="M1929" si="4488">L1929*C1929</f>
        <v>3000</v>
      </c>
    </row>
    <row r="1930" spans="1:13" s="42" customFormat="1" x14ac:dyDescent="0.25">
      <c r="A1930" s="5">
        <v>43249</v>
      </c>
      <c r="B1930" s="37" t="s">
        <v>330</v>
      </c>
      <c r="C1930" s="37">
        <v>2500</v>
      </c>
      <c r="D1930" s="37" t="s">
        <v>17</v>
      </c>
      <c r="E1930" s="74">
        <v>204.35</v>
      </c>
      <c r="F1930" s="37">
        <v>205</v>
      </c>
      <c r="G1930" s="37">
        <v>0</v>
      </c>
      <c r="H1930" s="74">
        <v>0</v>
      </c>
      <c r="I1930" s="49">
        <f t="shared" ref="I1930" si="4489">(IF(D1930="SELL",E1930-F1930,IF(D1930="BUY",F1930-E1930)))*C1930</f>
        <v>1625.0000000000141</v>
      </c>
      <c r="J1930" s="41">
        <v>0</v>
      </c>
      <c r="K1930" s="8">
        <v>0</v>
      </c>
      <c r="L1930" s="49">
        <f t="shared" ref="L1930" si="4490">(J1930+I1930+K1930)/C1930</f>
        <v>0.65000000000000568</v>
      </c>
      <c r="M1930" s="49">
        <f t="shared" ref="M1930" si="4491">L1930*C1930</f>
        <v>1625.0000000000141</v>
      </c>
    </row>
    <row r="1931" spans="1:13" s="42" customFormat="1" x14ac:dyDescent="0.25">
      <c r="A1931" s="5">
        <v>43248</v>
      </c>
      <c r="B1931" s="37" t="s">
        <v>436</v>
      </c>
      <c r="C1931" s="37">
        <v>500</v>
      </c>
      <c r="D1931" s="37" t="s">
        <v>17</v>
      </c>
      <c r="E1931" s="74">
        <v>1028</v>
      </c>
      <c r="F1931" s="37">
        <v>1030</v>
      </c>
      <c r="G1931" s="37">
        <v>1035</v>
      </c>
      <c r="H1931" s="74">
        <v>1040</v>
      </c>
      <c r="I1931" s="49">
        <f t="shared" ref="I1931" si="4492">(IF(D1931="SELL",E1931-F1931,IF(D1931="BUY",F1931-E1931)))*C1931</f>
        <v>1000</v>
      </c>
      <c r="J1931" s="41">
        <f t="shared" ref="J1931" si="4493">(IF(D1931="SELL",IF(G1931="",0,F1931-G1931),IF(D1931="BUY",IF(G1931="",0,G1931-F1931))))*C1931</f>
        <v>2500</v>
      </c>
      <c r="K1931" s="8">
        <v>2500</v>
      </c>
      <c r="L1931" s="49">
        <f t="shared" ref="L1931" si="4494">(J1931+I1931+K1931)/C1931</f>
        <v>12</v>
      </c>
      <c r="M1931" s="49">
        <f t="shared" ref="M1931" si="4495">L1931*C1931</f>
        <v>6000</v>
      </c>
    </row>
    <row r="1932" spans="1:13" s="42" customFormat="1" x14ac:dyDescent="0.25">
      <c r="A1932" s="5">
        <v>43248</v>
      </c>
      <c r="B1932" s="37" t="s">
        <v>435</v>
      </c>
      <c r="C1932" s="37">
        <v>1600</v>
      </c>
      <c r="D1932" s="37" t="s">
        <v>17</v>
      </c>
      <c r="E1932" s="74">
        <v>395.3</v>
      </c>
      <c r="F1932" s="37">
        <v>396.3</v>
      </c>
      <c r="G1932" s="37">
        <v>0</v>
      </c>
      <c r="H1932" s="74">
        <v>0</v>
      </c>
      <c r="I1932" s="49">
        <f t="shared" ref="I1932" si="4496">(IF(D1932="SELL",E1932-F1932,IF(D1932="BUY",F1932-E1932)))*C1932</f>
        <v>1600</v>
      </c>
      <c r="J1932" s="41">
        <v>0</v>
      </c>
      <c r="K1932" s="8">
        <v>0</v>
      </c>
      <c r="L1932" s="49">
        <f t="shared" ref="L1932" si="4497">(J1932+I1932+K1932)/C1932</f>
        <v>1</v>
      </c>
      <c r="M1932" s="49">
        <f t="shared" ref="M1932" si="4498">L1932*C1932</f>
        <v>1600</v>
      </c>
    </row>
    <row r="1933" spans="1:13" s="42" customFormat="1" x14ac:dyDescent="0.25">
      <c r="A1933" s="5">
        <v>43248</v>
      </c>
      <c r="B1933" s="37" t="s">
        <v>364</v>
      </c>
      <c r="C1933" s="37">
        <v>500</v>
      </c>
      <c r="D1933" s="37" t="s">
        <v>17</v>
      </c>
      <c r="E1933" s="74">
        <v>1945</v>
      </c>
      <c r="F1933" s="37">
        <v>1935</v>
      </c>
      <c r="G1933" s="37">
        <v>0</v>
      </c>
      <c r="H1933" s="74">
        <v>0</v>
      </c>
      <c r="I1933" s="49">
        <f t="shared" ref="I1933" si="4499">(IF(D1933="SELL",E1933-F1933,IF(D1933="BUY",F1933-E1933)))*C1933</f>
        <v>-5000</v>
      </c>
      <c r="J1933" s="41">
        <v>0</v>
      </c>
      <c r="K1933" s="8">
        <v>0</v>
      </c>
      <c r="L1933" s="49">
        <f t="shared" ref="L1933" si="4500">(J1933+I1933+K1933)/C1933</f>
        <v>-10</v>
      </c>
      <c r="M1933" s="49">
        <f t="shared" ref="M1933" si="4501">L1933*C1933</f>
        <v>-5000</v>
      </c>
    </row>
    <row r="1934" spans="1:13" s="42" customFormat="1" x14ac:dyDescent="0.25">
      <c r="A1934" s="5">
        <v>43245</v>
      </c>
      <c r="B1934" s="37" t="s">
        <v>422</v>
      </c>
      <c r="C1934" s="37">
        <v>3000</v>
      </c>
      <c r="D1934" s="37" t="s">
        <v>17</v>
      </c>
      <c r="E1934" s="74">
        <v>323</v>
      </c>
      <c r="F1934" s="37">
        <v>323.5</v>
      </c>
      <c r="G1934" s="37">
        <v>325</v>
      </c>
      <c r="H1934" s="74">
        <v>326.5</v>
      </c>
      <c r="I1934" s="49">
        <f t="shared" ref="I1934" si="4502">(IF(D1934="SELL",E1934-F1934,IF(D1934="BUY",F1934-E1934)))*C1934</f>
        <v>1500</v>
      </c>
      <c r="J1934" s="41">
        <f t="shared" ref="J1934" si="4503">(IF(D1934="SELL",IF(G1934="",0,F1934-G1934),IF(D1934="BUY",IF(G1934="",0,G1934-F1934))))*C1934</f>
        <v>4500</v>
      </c>
      <c r="K1934" s="8">
        <v>4500</v>
      </c>
      <c r="L1934" s="49">
        <f t="shared" ref="L1934" si="4504">(J1934+I1934+K1934)/C1934</f>
        <v>3.5</v>
      </c>
      <c r="M1934" s="49">
        <f t="shared" ref="M1934" si="4505">L1934*C1934</f>
        <v>10500</v>
      </c>
    </row>
    <row r="1935" spans="1:13" s="42" customFormat="1" x14ac:dyDescent="0.25">
      <c r="A1935" s="5">
        <v>43245</v>
      </c>
      <c r="B1935" s="37" t="s">
        <v>273</v>
      </c>
      <c r="C1935" s="37">
        <v>550</v>
      </c>
      <c r="D1935" s="37" t="s">
        <v>17</v>
      </c>
      <c r="E1935" s="74">
        <v>1045</v>
      </c>
      <c r="F1935" s="37">
        <v>1048</v>
      </c>
      <c r="G1935" s="37">
        <v>0</v>
      </c>
      <c r="H1935" s="74">
        <v>0</v>
      </c>
      <c r="I1935" s="49">
        <f t="shared" ref="I1935" si="4506">(IF(D1935="SELL",E1935-F1935,IF(D1935="BUY",F1935-E1935)))*C1935</f>
        <v>1650</v>
      </c>
      <c r="J1935" s="41">
        <v>0</v>
      </c>
      <c r="K1935" s="8">
        <v>0</v>
      </c>
      <c r="L1935" s="49">
        <f t="shared" ref="L1935" si="4507">(J1935+I1935+K1935)/C1935</f>
        <v>3</v>
      </c>
      <c r="M1935" s="49">
        <f t="shared" ref="M1935" si="4508">L1935*C1935</f>
        <v>1650</v>
      </c>
    </row>
    <row r="1936" spans="1:13" s="42" customFormat="1" x14ac:dyDescent="0.25">
      <c r="A1936" s="5">
        <v>43244</v>
      </c>
      <c r="B1936" s="37" t="s">
        <v>434</v>
      </c>
      <c r="C1936" s="37">
        <v>500</v>
      </c>
      <c r="D1936" s="37" t="s">
        <v>20</v>
      </c>
      <c r="E1936" s="74">
        <v>1395</v>
      </c>
      <c r="F1936" s="37">
        <v>1392</v>
      </c>
      <c r="G1936" s="37">
        <v>1385</v>
      </c>
      <c r="H1936" s="74">
        <v>0</v>
      </c>
      <c r="I1936" s="49">
        <f t="shared" ref="I1936" si="4509">(IF(D1936="SELL",E1936-F1936,IF(D1936="BUY",F1936-E1936)))*C1936</f>
        <v>1500</v>
      </c>
      <c r="J1936" s="41">
        <f t="shared" ref="J1936" si="4510">(IF(D1936="SELL",IF(G1936="",0,F1936-G1936),IF(D1936="BUY",IF(G1936="",0,G1936-F1936))))*C1936</f>
        <v>3500</v>
      </c>
      <c r="K1936" s="8">
        <v>0</v>
      </c>
      <c r="L1936" s="49">
        <f t="shared" ref="L1936" si="4511">(J1936+I1936+K1936)/C1936</f>
        <v>10</v>
      </c>
      <c r="M1936" s="49">
        <f t="shared" ref="M1936" si="4512">L1936*C1936</f>
        <v>5000</v>
      </c>
    </row>
    <row r="1937" spans="1:13" s="42" customFormat="1" x14ac:dyDescent="0.25">
      <c r="A1937" s="5">
        <v>43244</v>
      </c>
      <c r="B1937" s="37" t="s">
        <v>261</v>
      </c>
      <c r="C1937" s="37">
        <v>1250</v>
      </c>
      <c r="D1937" s="37" t="s">
        <v>20</v>
      </c>
      <c r="E1937" s="74">
        <v>352.5</v>
      </c>
      <c r="F1937" s="37">
        <v>351</v>
      </c>
      <c r="G1937" s="37">
        <v>349.05</v>
      </c>
      <c r="H1937" s="74">
        <v>0</v>
      </c>
      <c r="I1937" s="49">
        <f t="shared" ref="I1937" si="4513">(IF(D1937="SELL",E1937-F1937,IF(D1937="BUY",F1937-E1937)))*C1937</f>
        <v>1875</v>
      </c>
      <c r="J1937" s="41">
        <f t="shared" ref="J1937" si="4514">(IF(D1937="SELL",IF(G1937="",0,F1937-G1937),IF(D1937="BUY",IF(G1937="",0,G1937-F1937))))*C1937</f>
        <v>2437.4999999999859</v>
      </c>
      <c r="K1937" s="8">
        <v>0</v>
      </c>
      <c r="L1937" s="49">
        <f t="shared" ref="L1937" si="4515">(J1937+I1937+K1937)/C1937</f>
        <v>3.4499999999999882</v>
      </c>
      <c r="M1937" s="49">
        <f t="shared" ref="M1937" si="4516">L1937*C1937</f>
        <v>4312.4999999999854</v>
      </c>
    </row>
    <row r="1938" spans="1:13" s="42" customFormat="1" x14ac:dyDescent="0.25">
      <c r="A1938" s="5">
        <v>43244</v>
      </c>
      <c r="B1938" s="37" t="s">
        <v>259</v>
      </c>
      <c r="C1938" s="37">
        <v>625</v>
      </c>
      <c r="D1938" s="37" t="s">
        <v>20</v>
      </c>
      <c r="E1938" s="74">
        <v>1379</v>
      </c>
      <c r="F1938" s="37">
        <v>1376</v>
      </c>
      <c r="G1938" s="37">
        <v>0</v>
      </c>
      <c r="H1938" s="74">
        <v>0</v>
      </c>
      <c r="I1938" s="49">
        <f t="shared" ref="I1938" si="4517">(IF(D1938="SELL",E1938-F1938,IF(D1938="BUY",F1938-E1938)))*C1938</f>
        <v>1875</v>
      </c>
      <c r="J1938" s="41">
        <v>0</v>
      </c>
      <c r="K1938" s="8">
        <v>0</v>
      </c>
      <c r="L1938" s="49">
        <f t="shared" ref="L1938" si="4518">(J1938+I1938+K1938)/C1938</f>
        <v>3</v>
      </c>
      <c r="M1938" s="49">
        <f t="shared" ref="M1938" si="4519">L1938*C1938</f>
        <v>1875</v>
      </c>
    </row>
    <row r="1939" spans="1:13" s="42" customFormat="1" x14ac:dyDescent="0.25">
      <c r="A1939" s="5">
        <v>43244</v>
      </c>
      <c r="B1939" s="37" t="s">
        <v>245</v>
      </c>
      <c r="C1939" s="37">
        <v>1750</v>
      </c>
      <c r="D1939" s="37" t="s">
        <v>20</v>
      </c>
      <c r="E1939" s="74">
        <v>248.7</v>
      </c>
      <c r="F1939" s="37">
        <v>247.7</v>
      </c>
      <c r="G1939" s="37">
        <v>246.5</v>
      </c>
      <c r="H1939" s="74">
        <v>0</v>
      </c>
      <c r="I1939" s="49">
        <f t="shared" ref="I1939" si="4520">(IF(D1939="SELL",E1939-F1939,IF(D1939="BUY",F1939-E1939)))*C1939</f>
        <v>1750</v>
      </c>
      <c r="J1939" s="41">
        <f t="shared" ref="J1939" si="4521">(IF(D1939="SELL",IF(G1939="",0,F1939-G1939),IF(D1939="BUY",IF(G1939="",0,G1939-F1939))))*C1939</f>
        <v>2099.99999999998</v>
      </c>
      <c r="K1939" s="8">
        <v>0</v>
      </c>
      <c r="L1939" s="49">
        <f t="shared" ref="L1939" si="4522">(J1939+I1939+K1939)/C1939</f>
        <v>2.1999999999999886</v>
      </c>
      <c r="M1939" s="49">
        <f t="shared" ref="M1939" si="4523">L1939*C1939</f>
        <v>3849.99999999998</v>
      </c>
    </row>
    <row r="1940" spans="1:13" s="42" customFormat="1" x14ac:dyDescent="0.25">
      <c r="A1940" s="5">
        <v>43243</v>
      </c>
      <c r="B1940" s="37" t="s">
        <v>377</v>
      </c>
      <c r="C1940" s="37">
        <v>1200</v>
      </c>
      <c r="D1940" s="37" t="s">
        <v>17</v>
      </c>
      <c r="E1940" s="74">
        <v>703</v>
      </c>
      <c r="F1940" s="37">
        <v>705</v>
      </c>
      <c r="G1940" s="37">
        <v>708</v>
      </c>
      <c r="H1940" s="74">
        <v>0</v>
      </c>
      <c r="I1940" s="49">
        <f t="shared" ref="I1940" si="4524">(IF(D1940="SELL",E1940-F1940,IF(D1940="BUY",F1940-E1940)))*C1940</f>
        <v>2400</v>
      </c>
      <c r="J1940" s="41">
        <f t="shared" ref="J1940" si="4525">(IF(D1940="SELL",IF(G1940="",0,F1940-G1940),IF(D1940="BUY",IF(G1940="",0,G1940-F1940))))*C1940</f>
        <v>3600</v>
      </c>
      <c r="K1940" s="8">
        <v>0</v>
      </c>
      <c r="L1940" s="49">
        <f t="shared" ref="L1940" si="4526">(J1940+I1940+K1940)/C1940</f>
        <v>5</v>
      </c>
      <c r="M1940" s="49">
        <f t="shared" ref="M1940" si="4527">L1940*C1940</f>
        <v>6000</v>
      </c>
    </row>
    <row r="1941" spans="1:13" s="42" customFormat="1" x14ac:dyDescent="0.25">
      <c r="A1941" s="5">
        <v>43243</v>
      </c>
      <c r="B1941" s="37" t="s">
        <v>411</v>
      </c>
      <c r="C1941" s="37">
        <v>750</v>
      </c>
      <c r="D1941" s="37" t="s">
        <v>17</v>
      </c>
      <c r="E1941" s="74">
        <v>1076</v>
      </c>
      <c r="F1941" s="37">
        <v>1080</v>
      </c>
      <c r="G1941" s="37">
        <v>1085</v>
      </c>
      <c r="H1941" s="74">
        <v>225</v>
      </c>
      <c r="I1941" s="49">
        <f t="shared" ref="I1941" si="4528">(IF(D1941="SELL",E1941-F1941,IF(D1941="BUY",F1941-E1941)))*C1941</f>
        <v>3000</v>
      </c>
      <c r="J1941" s="41">
        <f t="shared" ref="J1941" si="4529">(IF(D1941="SELL",IF(G1941="",0,F1941-G1941),IF(D1941="BUY",IF(G1941="",0,G1941-F1941))))*C1941</f>
        <v>3750</v>
      </c>
      <c r="K1941" s="8">
        <v>3500</v>
      </c>
      <c r="L1941" s="49">
        <f t="shared" ref="L1941" si="4530">(J1941+I1941+K1941)/C1941</f>
        <v>13.666666666666666</v>
      </c>
      <c r="M1941" s="49">
        <f t="shared" ref="M1941" si="4531">L1941*C1941</f>
        <v>10250</v>
      </c>
    </row>
    <row r="1942" spans="1:13" s="42" customFormat="1" x14ac:dyDescent="0.25">
      <c r="A1942" s="5">
        <v>43242</v>
      </c>
      <c r="B1942" s="37" t="s">
        <v>327</v>
      </c>
      <c r="C1942" s="37">
        <v>3000</v>
      </c>
      <c r="D1942" s="37" t="s">
        <v>17</v>
      </c>
      <c r="E1942" s="74">
        <v>251.5</v>
      </c>
      <c r="F1942" s="37">
        <v>252.5</v>
      </c>
      <c r="G1942" s="37">
        <v>254</v>
      </c>
      <c r="H1942" s="74">
        <v>256</v>
      </c>
      <c r="I1942" s="49">
        <f t="shared" ref="I1942" si="4532">(IF(D1942="SELL",E1942-F1942,IF(D1942="BUY",F1942-E1942)))*C1942</f>
        <v>3000</v>
      </c>
      <c r="J1942" s="41">
        <f t="shared" ref="J1942" si="4533">(IF(D1942="SELL",IF(G1942="",0,F1942-G1942),IF(D1942="BUY",IF(G1942="",0,G1942-F1942))))*C1942</f>
        <v>4500</v>
      </c>
      <c r="K1942" s="8">
        <v>6000</v>
      </c>
      <c r="L1942" s="49">
        <f t="shared" ref="L1942" si="4534">(J1942+I1942+K1942)/C1942</f>
        <v>4.5</v>
      </c>
      <c r="M1942" s="49">
        <f t="shared" ref="M1942" si="4535">L1942*C1942</f>
        <v>13500</v>
      </c>
    </row>
    <row r="1943" spans="1:13" s="42" customFormat="1" x14ac:dyDescent="0.25">
      <c r="A1943" s="5">
        <v>43242</v>
      </c>
      <c r="B1943" s="37" t="s">
        <v>433</v>
      </c>
      <c r="C1943" s="37">
        <v>1500</v>
      </c>
      <c r="D1943" s="37" t="s">
        <v>20</v>
      </c>
      <c r="E1943" s="74">
        <v>279.39999999999998</v>
      </c>
      <c r="F1943" s="37">
        <v>278.39999999999998</v>
      </c>
      <c r="G1943" s="37">
        <v>276.39999999999998</v>
      </c>
      <c r="H1943" s="74">
        <v>274.39999999999998</v>
      </c>
      <c r="I1943" s="49">
        <f t="shared" ref="I1943" si="4536">(IF(D1943="SELL",E1943-F1943,IF(D1943="BUY",F1943-E1943)))*C1943</f>
        <v>1500</v>
      </c>
      <c r="J1943" s="41">
        <f t="shared" ref="J1943" si="4537">(IF(D1943="SELL",IF(G1943="",0,F1943-G1943),IF(D1943="BUY",IF(G1943="",0,G1943-F1943))))*C1943</f>
        <v>3000</v>
      </c>
      <c r="K1943" s="8">
        <v>3000</v>
      </c>
      <c r="L1943" s="49">
        <f t="shared" ref="L1943" si="4538">(J1943+I1943+K1943)/C1943</f>
        <v>5</v>
      </c>
      <c r="M1943" s="49">
        <f t="shared" ref="M1943" si="4539">L1943*C1943</f>
        <v>7500</v>
      </c>
    </row>
    <row r="1944" spans="1:13" s="42" customFormat="1" x14ac:dyDescent="0.25">
      <c r="A1944" s="5">
        <v>43242</v>
      </c>
      <c r="B1944" s="37" t="s">
        <v>327</v>
      </c>
      <c r="C1944" s="37">
        <v>3000</v>
      </c>
      <c r="D1944" s="37" t="s">
        <v>17</v>
      </c>
      <c r="E1944" s="74">
        <v>247</v>
      </c>
      <c r="F1944" s="37">
        <v>247.5</v>
      </c>
      <c r="G1944" s="37">
        <v>249</v>
      </c>
      <c r="H1944" s="74">
        <v>251</v>
      </c>
      <c r="I1944" s="49">
        <f t="shared" ref="I1944" si="4540">(IF(D1944="SELL",E1944-F1944,IF(D1944="BUY",F1944-E1944)))*C1944</f>
        <v>1500</v>
      </c>
      <c r="J1944" s="41">
        <f t="shared" ref="J1944" si="4541">(IF(D1944="SELL",IF(G1944="",0,F1944-G1944),IF(D1944="BUY",IF(G1944="",0,G1944-F1944))))*C1944</f>
        <v>4500</v>
      </c>
      <c r="K1944" s="8">
        <v>6000</v>
      </c>
      <c r="L1944" s="49">
        <f t="shared" ref="L1944" si="4542">(J1944+I1944+K1944)/C1944</f>
        <v>4</v>
      </c>
      <c r="M1944" s="49">
        <f t="shared" ref="M1944" si="4543">L1944*C1944</f>
        <v>12000</v>
      </c>
    </row>
    <row r="1945" spans="1:13" s="42" customFormat="1" x14ac:dyDescent="0.25">
      <c r="A1945" s="5">
        <v>43241</v>
      </c>
      <c r="B1945" s="37" t="s">
        <v>432</v>
      </c>
      <c r="C1945" s="37">
        <v>3500</v>
      </c>
      <c r="D1945" s="37" t="s">
        <v>20</v>
      </c>
      <c r="E1945" s="74">
        <v>227.5</v>
      </c>
      <c r="F1945" s="37">
        <v>227</v>
      </c>
      <c r="G1945" s="37">
        <v>226</v>
      </c>
      <c r="H1945" s="74">
        <v>225</v>
      </c>
      <c r="I1945" s="49">
        <f t="shared" ref="I1945" si="4544">(IF(D1945="SELL",E1945-F1945,IF(D1945="BUY",F1945-E1945)))*C1945</f>
        <v>1750</v>
      </c>
      <c r="J1945" s="41">
        <f t="shared" ref="J1945" si="4545">(IF(D1945="SELL",IF(G1945="",0,F1945-G1945),IF(D1945="BUY",IF(G1945="",0,G1945-F1945))))*C1945</f>
        <v>3500</v>
      </c>
      <c r="K1945" s="8">
        <v>3500</v>
      </c>
      <c r="L1945" s="49">
        <f t="shared" ref="L1945" si="4546">(J1945+I1945+K1945)/C1945</f>
        <v>2.5</v>
      </c>
      <c r="M1945" s="49">
        <f t="shared" ref="M1945" si="4547">L1945*C1945</f>
        <v>8750</v>
      </c>
    </row>
    <row r="1946" spans="1:13" s="42" customFormat="1" x14ac:dyDescent="0.25">
      <c r="A1946" s="5">
        <v>43241</v>
      </c>
      <c r="B1946" s="37" t="s">
        <v>422</v>
      </c>
      <c r="C1946" s="37">
        <v>3000</v>
      </c>
      <c r="D1946" s="37" t="s">
        <v>20</v>
      </c>
      <c r="E1946" s="74">
        <v>314.39999999999998</v>
      </c>
      <c r="F1946" s="37">
        <v>313.89999999999998</v>
      </c>
      <c r="G1946" s="37">
        <v>313</v>
      </c>
      <c r="H1946" s="74">
        <v>0</v>
      </c>
      <c r="I1946" s="49">
        <f t="shared" ref="I1946" si="4548">(IF(D1946="SELL",E1946-F1946,IF(D1946="BUY",F1946-E1946)))*C1946</f>
        <v>1500</v>
      </c>
      <c r="J1946" s="41">
        <f t="shared" ref="J1946" si="4549">(IF(D1946="SELL",IF(G1946="",0,F1946-G1946),IF(D1946="BUY",IF(G1946="",0,G1946-F1946))))*C1946</f>
        <v>2699.9999999999318</v>
      </c>
      <c r="K1946" s="8">
        <v>0</v>
      </c>
      <c r="L1946" s="49">
        <f t="shared" ref="L1946" si="4550">(J1946+I1946+K1946)/C1946</f>
        <v>1.3999999999999773</v>
      </c>
      <c r="M1946" s="49">
        <f t="shared" ref="M1946" si="4551">L1946*C1946</f>
        <v>4199.9999999999318</v>
      </c>
    </row>
    <row r="1947" spans="1:13" s="42" customFormat="1" x14ac:dyDescent="0.25">
      <c r="A1947" s="5">
        <v>43241</v>
      </c>
      <c r="B1947" s="37" t="s">
        <v>431</v>
      </c>
      <c r="C1947" s="37">
        <v>4500</v>
      </c>
      <c r="D1947" s="37" t="s">
        <v>20</v>
      </c>
      <c r="E1947" s="74">
        <v>178.5</v>
      </c>
      <c r="F1947" s="37">
        <v>178</v>
      </c>
      <c r="G1947" s="37">
        <v>0</v>
      </c>
      <c r="H1947" s="74">
        <v>0</v>
      </c>
      <c r="I1947" s="49">
        <f t="shared" ref="I1947" si="4552">(IF(D1947="SELL",E1947-F1947,IF(D1947="BUY",F1947-E1947)))*C1947</f>
        <v>2250</v>
      </c>
      <c r="J1947" s="41">
        <v>0</v>
      </c>
      <c r="K1947" s="8">
        <v>0</v>
      </c>
      <c r="L1947" s="49">
        <f t="shared" ref="L1947" si="4553">(J1947+I1947+K1947)/C1947</f>
        <v>0.5</v>
      </c>
      <c r="M1947" s="49">
        <f t="shared" ref="M1947" si="4554">L1947*C1947</f>
        <v>2250</v>
      </c>
    </row>
    <row r="1948" spans="1:13" s="42" customFormat="1" x14ac:dyDescent="0.25">
      <c r="A1948" s="5">
        <v>43238</v>
      </c>
      <c r="B1948" s="37" t="s">
        <v>430</v>
      </c>
      <c r="C1948" s="37">
        <v>2500</v>
      </c>
      <c r="D1948" s="37" t="s">
        <v>20</v>
      </c>
      <c r="E1948" s="74">
        <v>245.95</v>
      </c>
      <c r="F1948" s="37">
        <v>245</v>
      </c>
      <c r="G1948" s="37">
        <v>243</v>
      </c>
      <c r="H1948" s="74">
        <v>241</v>
      </c>
      <c r="I1948" s="49">
        <f t="shared" ref="I1948" si="4555">(IF(D1948="SELL",E1948-F1948,IF(D1948="BUY",F1948-E1948)))*C1948</f>
        <v>2374.9999999999718</v>
      </c>
      <c r="J1948" s="41">
        <f t="shared" ref="J1948:J1950" si="4556">(IF(D1948="SELL",IF(G1948="",0,F1948-G1948),IF(D1948="BUY",IF(G1948="",0,G1948-F1948))))*C1948</f>
        <v>5000</v>
      </c>
      <c r="K1948" s="8">
        <v>5000</v>
      </c>
      <c r="L1948" s="49">
        <f t="shared" ref="L1948" si="4557">(J1948+I1948+K1948)/C1948</f>
        <v>4.9499999999999886</v>
      </c>
      <c r="M1948" s="49">
        <f t="shared" ref="M1948" si="4558">L1948*C1948</f>
        <v>12374.999999999971</v>
      </c>
    </row>
    <row r="1949" spans="1:13" s="42" customFormat="1" x14ac:dyDescent="0.25">
      <c r="A1949" s="5">
        <v>43238</v>
      </c>
      <c r="B1949" s="37" t="s">
        <v>238</v>
      </c>
      <c r="C1949" s="37">
        <v>2500</v>
      </c>
      <c r="D1949" s="37" t="s">
        <v>20</v>
      </c>
      <c r="E1949" s="74">
        <v>391.25</v>
      </c>
      <c r="F1949" s="37">
        <v>390.25</v>
      </c>
      <c r="G1949" s="37">
        <v>388</v>
      </c>
      <c r="H1949" s="74">
        <v>0</v>
      </c>
      <c r="I1949" s="49">
        <f t="shared" ref="I1949" si="4559">(IF(D1949="SELL",E1949-F1949,IF(D1949="BUY",F1949-E1949)))*C1949</f>
        <v>2500</v>
      </c>
      <c r="J1949" s="41">
        <f t="shared" si="4556"/>
        <v>5625</v>
      </c>
      <c r="K1949" s="8">
        <v>0</v>
      </c>
      <c r="L1949" s="49">
        <f t="shared" ref="L1949" si="4560">(J1949+I1949+K1949)/C1949</f>
        <v>3.25</v>
      </c>
      <c r="M1949" s="49">
        <f t="shared" ref="M1949" si="4561">L1949*C1949</f>
        <v>8125</v>
      </c>
    </row>
    <row r="1950" spans="1:13" s="42" customFormat="1" x14ac:dyDescent="0.25">
      <c r="A1950" s="5">
        <v>43237</v>
      </c>
      <c r="B1950" s="37" t="s">
        <v>397</v>
      </c>
      <c r="C1950" s="37">
        <v>2200</v>
      </c>
      <c r="D1950" s="37" t="s">
        <v>17</v>
      </c>
      <c r="E1950" s="74">
        <v>280</v>
      </c>
      <c r="F1950" s="37">
        <v>281</v>
      </c>
      <c r="G1950" s="37">
        <v>283</v>
      </c>
      <c r="H1950" s="74">
        <v>0</v>
      </c>
      <c r="I1950" s="49">
        <f t="shared" ref="I1950" si="4562">(IF(D1950="SELL",E1950-F1950,IF(D1950="BUY",F1950-E1950)))*C1950</f>
        <v>2200</v>
      </c>
      <c r="J1950" s="41">
        <f t="shared" si="4556"/>
        <v>4400</v>
      </c>
      <c r="K1950" s="8">
        <v>0</v>
      </c>
      <c r="L1950" s="49">
        <f t="shared" ref="L1950" si="4563">(J1950+I1950+K1950)/C1950</f>
        <v>3</v>
      </c>
      <c r="M1950" s="49">
        <f t="shared" ref="M1950" si="4564">L1950*C1950</f>
        <v>6600</v>
      </c>
    </row>
    <row r="1951" spans="1:13" s="42" customFormat="1" x14ac:dyDescent="0.25">
      <c r="A1951" s="5">
        <v>43237</v>
      </c>
      <c r="B1951" s="37" t="s">
        <v>306</v>
      </c>
      <c r="C1951" s="37">
        <v>1500</v>
      </c>
      <c r="D1951" s="37" t="s">
        <v>17</v>
      </c>
      <c r="E1951" s="74">
        <v>303.75</v>
      </c>
      <c r="F1951" s="37">
        <v>304.75</v>
      </c>
      <c r="G1951" s="37">
        <v>0</v>
      </c>
      <c r="H1951" s="74">
        <v>0</v>
      </c>
      <c r="I1951" s="49">
        <f t="shared" ref="I1951" si="4565">(IF(D1951="SELL",E1951-F1951,IF(D1951="BUY",F1951-E1951)))*C1951</f>
        <v>1500</v>
      </c>
      <c r="J1951" s="41">
        <v>0</v>
      </c>
      <c r="K1951" s="8">
        <v>0</v>
      </c>
      <c r="L1951" s="49">
        <f t="shared" ref="L1951" si="4566">(J1951+I1951+K1951)/C1951</f>
        <v>1</v>
      </c>
      <c r="M1951" s="49">
        <f t="shared" ref="M1951" si="4567">L1951*C1951</f>
        <v>1500</v>
      </c>
    </row>
    <row r="1952" spans="1:13" s="42" customFormat="1" x14ac:dyDescent="0.25">
      <c r="A1952" s="5">
        <v>43237</v>
      </c>
      <c r="B1952" s="37" t="s">
        <v>332</v>
      </c>
      <c r="C1952" s="37">
        <v>2000</v>
      </c>
      <c r="D1952" s="37" t="s">
        <v>17</v>
      </c>
      <c r="E1952" s="74">
        <v>421.6</v>
      </c>
      <c r="F1952" s="37">
        <v>422.6</v>
      </c>
      <c r="G1952" s="37">
        <v>0</v>
      </c>
      <c r="H1952" s="74">
        <v>0</v>
      </c>
      <c r="I1952" s="49">
        <f t="shared" ref="I1952" si="4568">(IF(D1952="SELL",E1952-F1952,IF(D1952="BUY",F1952-E1952)))*C1952</f>
        <v>2000</v>
      </c>
      <c r="J1952" s="41">
        <v>0</v>
      </c>
      <c r="K1952" s="8">
        <v>0</v>
      </c>
      <c r="L1952" s="49">
        <f t="shared" ref="L1952" si="4569">(J1952+I1952+K1952)/C1952</f>
        <v>1</v>
      </c>
      <c r="M1952" s="49">
        <f t="shared" ref="M1952" si="4570">L1952*C1952</f>
        <v>2000</v>
      </c>
    </row>
    <row r="1953" spans="1:13" s="42" customFormat="1" x14ac:dyDescent="0.25">
      <c r="A1953" s="5">
        <v>43236</v>
      </c>
      <c r="B1953" s="37" t="s">
        <v>409</v>
      </c>
      <c r="C1953" s="37">
        <v>1000</v>
      </c>
      <c r="D1953" s="37" t="s">
        <v>20</v>
      </c>
      <c r="E1953" s="74">
        <v>492</v>
      </c>
      <c r="F1953" s="37">
        <v>490</v>
      </c>
      <c r="G1953" s="37">
        <v>0</v>
      </c>
      <c r="H1953" s="74">
        <v>0</v>
      </c>
      <c r="I1953" s="49">
        <f t="shared" ref="I1953" si="4571">(IF(D1953="SELL",E1953-F1953,IF(D1953="BUY",F1953-E1953)))*C1953</f>
        <v>2000</v>
      </c>
      <c r="J1953" s="41">
        <v>0</v>
      </c>
      <c r="K1953" s="8">
        <v>0</v>
      </c>
      <c r="L1953" s="49">
        <f t="shared" ref="L1953" si="4572">(J1953+I1953+K1953)/C1953</f>
        <v>2</v>
      </c>
      <c r="M1953" s="49">
        <f t="shared" ref="M1953" si="4573">L1953*C1953</f>
        <v>2000</v>
      </c>
    </row>
    <row r="1954" spans="1:13" s="42" customFormat="1" x14ac:dyDescent="0.25">
      <c r="A1954" s="5">
        <v>43236</v>
      </c>
      <c r="B1954" s="37" t="s">
        <v>175</v>
      </c>
      <c r="C1954" s="37">
        <v>1000</v>
      </c>
      <c r="D1954" s="37" t="s">
        <v>20</v>
      </c>
      <c r="E1954" s="74">
        <v>840.5</v>
      </c>
      <c r="F1954" s="37">
        <v>838</v>
      </c>
      <c r="G1954" s="37">
        <v>0</v>
      </c>
      <c r="H1954" s="74">
        <v>0</v>
      </c>
      <c r="I1954" s="49">
        <f t="shared" ref="I1954:I1955" si="4574">(IF(D1954="SELL",E1954-F1954,IF(D1954="BUY",F1954-E1954)))*C1954</f>
        <v>2500</v>
      </c>
      <c r="J1954" s="41">
        <v>0</v>
      </c>
      <c r="K1954" s="8">
        <v>0</v>
      </c>
      <c r="L1954" s="49">
        <f t="shared" ref="L1954:L1955" si="4575">(J1954+I1954+K1954)/C1954</f>
        <v>2.5</v>
      </c>
      <c r="M1954" s="49">
        <f t="shared" ref="M1954:M1955" si="4576">L1954*C1954</f>
        <v>2500</v>
      </c>
    </row>
    <row r="1955" spans="1:13" s="42" customFormat="1" x14ac:dyDescent="0.25">
      <c r="A1955" s="5">
        <v>43235</v>
      </c>
      <c r="B1955" s="37" t="s">
        <v>312</v>
      </c>
      <c r="C1955" s="37">
        <v>1000</v>
      </c>
      <c r="D1955" s="37" t="s">
        <v>17</v>
      </c>
      <c r="E1955" s="74">
        <v>1113</v>
      </c>
      <c r="F1955" s="37">
        <v>1105</v>
      </c>
      <c r="G1955" s="37">
        <v>0</v>
      </c>
      <c r="H1955" s="74">
        <v>0</v>
      </c>
      <c r="I1955" s="49">
        <f t="shared" si="4574"/>
        <v>-8000</v>
      </c>
      <c r="J1955" s="41">
        <v>0</v>
      </c>
      <c r="K1955" s="8">
        <v>0</v>
      </c>
      <c r="L1955" s="49">
        <f t="shared" si="4575"/>
        <v>-8</v>
      </c>
      <c r="M1955" s="49">
        <f t="shared" si="4576"/>
        <v>-8000</v>
      </c>
    </row>
    <row r="1956" spans="1:13" s="42" customFormat="1" x14ac:dyDescent="0.25">
      <c r="A1956" s="5">
        <v>43235</v>
      </c>
      <c r="B1956" s="37" t="s">
        <v>321</v>
      </c>
      <c r="C1956" s="37">
        <v>1000</v>
      </c>
      <c r="D1956" s="37" t="s">
        <v>17</v>
      </c>
      <c r="E1956" s="74">
        <v>600</v>
      </c>
      <c r="F1956" s="37">
        <v>595</v>
      </c>
      <c r="G1956" s="37">
        <v>0</v>
      </c>
      <c r="H1956" s="74">
        <v>0</v>
      </c>
      <c r="I1956" s="49">
        <f t="shared" ref="I1956" si="4577">(IF(D1956="SELL",E1956-F1956,IF(D1956="BUY",F1956-E1956)))*C1956</f>
        <v>-5000</v>
      </c>
      <c r="J1956" s="41">
        <v>0</v>
      </c>
      <c r="K1956" s="8">
        <v>0</v>
      </c>
      <c r="L1956" s="49">
        <f t="shared" ref="L1956" si="4578">(J1956+I1956+K1956)/C1956</f>
        <v>-5</v>
      </c>
      <c r="M1956" s="49">
        <f t="shared" ref="M1956" si="4579">L1956*C1956</f>
        <v>-5000</v>
      </c>
    </row>
    <row r="1957" spans="1:13" s="42" customFormat="1" x14ac:dyDescent="0.25">
      <c r="A1957" s="5">
        <v>43235</v>
      </c>
      <c r="B1957" s="37" t="s">
        <v>344</v>
      </c>
      <c r="C1957" s="37">
        <v>1200</v>
      </c>
      <c r="D1957" s="37" t="s">
        <v>17</v>
      </c>
      <c r="E1957" s="74">
        <v>743.5</v>
      </c>
      <c r="F1957" s="37">
        <v>745</v>
      </c>
      <c r="G1957" s="37">
        <v>0</v>
      </c>
      <c r="H1957" s="74">
        <v>0</v>
      </c>
      <c r="I1957" s="49">
        <f t="shared" ref="I1957" si="4580">(IF(D1957="SELL",E1957-F1957,IF(D1957="BUY",F1957-E1957)))*C1957</f>
        <v>1800</v>
      </c>
      <c r="J1957" s="41">
        <v>0</v>
      </c>
      <c r="K1957" s="8">
        <v>0</v>
      </c>
      <c r="L1957" s="49">
        <f t="shared" ref="L1957" si="4581">(J1957+I1957+K1957)/C1957</f>
        <v>1.5</v>
      </c>
      <c r="M1957" s="49">
        <f t="shared" ref="M1957" si="4582">L1957*C1957</f>
        <v>1800</v>
      </c>
    </row>
    <row r="1958" spans="1:13" s="42" customFormat="1" x14ac:dyDescent="0.25">
      <c r="A1958" s="5">
        <v>43234</v>
      </c>
      <c r="B1958" s="37" t="s">
        <v>429</v>
      </c>
      <c r="C1958" s="37">
        <v>700</v>
      </c>
      <c r="D1958" s="37" t="s">
        <v>17</v>
      </c>
      <c r="E1958" s="74">
        <v>875</v>
      </c>
      <c r="F1958" s="37">
        <v>878</v>
      </c>
      <c r="G1958" s="37">
        <v>0</v>
      </c>
      <c r="H1958" s="74">
        <v>0</v>
      </c>
      <c r="I1958" s="49">
        <f t="shared" ref="I1958:I1959" si="4583">(IF(D1958="SELL",E1958-F1958,IF(D1958="BUY",F1958-E1958)))*C1958</f>
        <v>2100</v>
      </c>
      <c r="J1958" s="41">
        <v>0</v>
      </c>
      <c r="K1958" s="8">
        <v>0</v>
      </c>
      <c r="L1958" s="49">
        <f t="shared" ref="L1958:L1959" si="4584">(J1958+I1958+K1958)/C1958</f>
        <v>3</v>
      </c>
      <c r="M1958" s="49">
        <f t="shared" ref="M1958:M1959" si="4585">L1958*C1958</f>
        <v>2100</v>
      </c>
    </row>
    <row r="1959" spans="1:13" s="42" customFormat="1" x14ac:dyDescent="0.25">
      <c r="A1959" s="5">
        <v>43234</v>
      </c>
      <c r="B1959" s="37" t="s">
        <v>332</v>
      </c>
      <c r="C1959" s="37">
        <v>2000</v>
      </c>
      <c r="D1959" s="37" t="s">
        <v>17</v>
      </c>
      <c r="E1959" s="74">
        <v>434</v>
      </c>
      <c r="F1959" s="37">
        <v>435.5</v>
      </c>
      <c r="G1959" s="37">
        <v>0</v>
      </c>
      <c r="H1959" s="74">
        <v>0</v>
      </c>
      <c r="I1959" s="49">
        <f t="shared" si="4583"/>
        <v>3000</v>
      </c>
      <c r="J1959" s="41">
        <v>0</v>
      </c>
      <c r="K1959" s="8">
        <v>0</v>
      </c>
      <c r="L1959" s="49">
        <f t="shared" si="4584"/>
        <v>1.5</v>
      </c>
      <c r="M1959" s="49">
        <f t="shared" si="4585"/>
        <v>3000</v>
      </c>
    </row>
    <row r="1960" spans="1:13" s="42" customFormat="1" x14ac:dyDescent="0.25">
      <c r="A1960" s="5">
        <v>43231</v>
      </c>
      <c r="B1960" s="37" t="s">
        <v>428</v>
      </c>
      <c r="C1960" s="37">
        <v>4500</v>
      </c>
      <c r="D1960" s="37" t="s">
        <v>17</v>
      </c>
      <c r="E1960" s="74">
        <v>1875.5</v>
      </c>
      <c r="F1960" s="37">
        <v>0</v>
      </c>
      <c r="G1960" s="37">
        <v>0</v>
      </c>
      <c r="H1960" s="74">
        <v>0</v>
      </c>
      <c r="I1960" s="49">
        <v>0</v>
      </c>
      <c r="J1960" s="41">
        <v>0</v>
      </c>
      <c r="K1960" s="8">
        <v>0</v>
      </c>
      <c r="L1960" s="49">
        <f t="shared" ref="L1960" si="4586">(J1960+I1960+K1960)/C1960</f>
        <v>0</v>
      </c>
      <c r="M1960" s="49">
        <f t="shared" ref="M1960" si="4587">L1960*C1960</f>
        <v>0</v>
      </c>
    </row>
    <row r="1961" spans="1:13" s="42" customFormat="1" x14ac:dyDescent="0.25">
      <c r="A1961" s="5">
        <v>43231</v>
      </c>
      <c r="B1961" s="37" t="s">
        <v>427</v>
      </c>
      <c r="C1961" s="37">
        <v>750</v>
      </c>
      <c r="D1961" s="37" t="s">
        <v>17</v>
      </c>
      <c r="E1961" s="74">
        <v>779</v>
      </c>
      <c r="F1961" s="37">
        <v>781</v>
      </c>
      <c r="G1961" s="37">
        <v>0</v>
      </c>
      <c r="H1961" s="74">
        <v>0</v>
      </c>
      <c r="I1961" s="49">
        <f t="shared" ref="I1961" si="4588">(IF(D1961="SELL",E1961-F1961,IF(D1961="BUY",F1961-E1961)))*C1961</f>
        <v>1500</v>
      </c>
      <c r="J1961" s="41">
        <v>0</v>
      </c>
      <c r="K1961" s="8">
        <v>0</v>
      </c>
      <c r="L1961" s="49">
        <f t="shared" ref="L1961" si="4589">(J1961+I1961+K1961)/C1961</f>
        <v>2</v>
      </c>
      <c r="M1961" s="49">
        <f t="shared" ref="M1961" si="4590">L1961*C1961</f>
        <v>1500</v>
      </c>
    </row>
    <row r="1962" spans="1:13" s="42" customFormat="1" x14ac:dyDescent="0.25">
      <c r="A1962" s="5">
        <v>43230</v>
      </c>
      <c r="B1962" s="37" t="s">
        <v>233</v>
      </c>
      <c r="C1962" s="37">
        <v>550</v>
      </c>
      <c r="D1962" s="37" t="s">
        <v>17</v>
      </c>
      <c r="E1962" s="74">
        <v>1156.0999999999999</v>
      </c>
      <c r="F1962" s="37">
        <v>1160</v>
      </c>
      <c r="G1962" s="37">
        <v>0</v>
      </c>
      <c r="H1962" s="74">
        <v>0</v>
      </c>
      <c r="I1962" s="49">
        <f t="shared" ref="I1962" si="4591">(IF(D1962="SELL",E1962-F1962,IF(D1962="BUY",F1962-E1962)))*C1962</f>
        <v>2145.00000000005</v>
      </c>
      <c r="J1962" s="41">
        <v>0</v>
      </c>
      <c r="K1962" s="8">
        <v>0</v>
      </c>
      <c r="L1962" s="49">
        <f t="shared" ref="L1962" si="4592">(J1962+I1962+K1962)/C1962</f>
        <v>3.9000000000000909</v>
      </c>
      <c r="M1962" s="49">
        <f t="shared" ref="M1962" si="4593">L1962*C1962</f>
        <v>2145.00000000005</v>
      </c>
    </row>
    <row r="1963" spans="1:13" s="42" customFormat="1" x14ac:dyDescent="0.25">
      <c r="A1963" s="5">
        <v>43230</v>
      </c>
      <c r="B1963" s="37" t="s">
        <v>284</v>
      </c>
      <c r="C1963" s="37">
        <v>1500</v>
      </c>
      <c r="D1963" s="37" t="s">
        <v>17</v>
      </c>
      <c r="E1963" s="74">
        <v>338.65</v>
      </c>
      <c r="F1963" s="37">
        <v>340</v>
      </c>
      <c r="G1963" s="37">
        <v>0</v>
      </c>
      <c r="H1963" s="74">
        <v>0</v>
      </c>
      <c r="I1963" s="49">
        <f t="shared" ref="I1963" si="4594">(IF(D1963="SELL",E1963-F1963,IF(D1963="BUY",F1963-E1963)))*C1963</f>
        <v>2025.0000000000341</v>
      </c>
      <c r="J1963" s="41">
        <v>0</v>
      </c>
      <c r="K1963" s="8">
        <v>0</v>
      </c>
      <c r="L1963" s="49">
        <f t="shared" ref="L1963" si="4595">(J1963+I1963+K1963)/C1963</f>
        <v>1.3500000000000227</v>
      </c>
      <c r="M1963" s="49">
        <f t="shared" ref="M1963" si="4596">L1963*C1963</f>
        <v>2025.0000000000341</v>
      </c>
    </row>
    <row r="1964" spans="1:13" s="42" customFormat="1" x14ac:dyDescent="0.25">
      <c r="A1964" s="5">
        <v>43229</v>
      </c>
      <c r="B1964" s="37" t="s">
        <v>239</v>
      </c>
      <c r="C1964" s="37">
        <v>1300</v>
      </c>
      <c r="D1964" s="37" t="s">
        <v>17</v>
      </c>
      <c r="E1964" s="74">
        <v>434.5</v>
      </c>
      <c r="F1964" s="37">
        <v>430</v>
      </c>
      <c r="G1964" s="37">
        <v>0</v>
      </c>
      <c r="H1964" s="74">
        <v>0</v>
      </c>
      <c r="I1964" s="49">
        <f t="shared" ref="I1964" si="4597">(IF(D1964="SELL",E1964-F1964,IF(D1964="BUY",F1964-E1964)))*C1964</f>
        <v>-5850</v>
      </c>
      <c r="J1964" s="41">
        <v>0</v>
      </c>
      <c r="K1964" s="8">
        <v>0</v>
      </c>
      <c r="L1964" s="49">
        <f t="shared" ref="L1964" si="4598">(J1964+I1964+K1964)/C1964</f>
        <v>-4.5</v>
      </c>
      <c r="M1964" s="49">
        <f t="shared" ref="M1964" si="4599">L1964*C1964</f>
        <v>-5850</v>
      </c>
    </row>
    <row r="1965" spans="1:13" s="42" customFormat="1" x14ac:dyDescent="0.25">
      <c r="A1965" s="5">
        <v>43229</v>
      </c>
      <c r="B1965" s="37" t="s">
        <v>421</v>
      </c>
      <c r="C1965" s="37">
        <v>2250</v>
      </c>
      <c r="D1965" s="37" t="s">
        <v>17</v>
      </c>
      <c r="E1965" s="74">
        <v>465</v>
      </c>
      <c r="F1965" s="37">
        <v>466</v>
      </c>
      <c r="G1965" s="37">
        <v>0</v>
      </c>
      <c r="H1965" s="74">
        <v>0</v>
      </c>
      <c r="I1965" s="49">
        <f t="shared" ref="I1965" si="4600">(IF(D1965="SELL",E1965-F1965,IF(D1965="BUY",F1965-E1965)))*C1965</f>
        <v>2250</v>
      </c>
      <c r="J1965" s="41">
        <v>0</v>
      </c>
      <c r="K1965" s="8">
        <v>0</v>
      </c>
      <c r="L1965" s="49">
        <f t="shared" ref="L1965" si="4601">(J1965+I1965+K1965)/C1965</f>
        <v>1</v>
      </c>
      <c r="M1965" s="49">
        <f t="shared" ref="M1965" si="4602">L1965*C1965</f>
        <v>2250</v>
      </c>
    </row>
    <row r="1966" spans="1:13" s="42" customFormat="1" x14ac:dyDescent="0.25">
      <c r="A1966" s="5">
        <v>43229</v>
      </c>
      <c r="B1966" s="37" t="s">
        <v>426</v>
      </c>
      <c r="C1966" s="37">
        <v>2250</v>
      </c>
      <c r="D1966" s="37" t="s">
        <v>17</v>
      </c>
      <c r="E1966" s="74">
        <v>494.5</v>
      </c>
      <c r="F1966" s="37">
        <v>495</v>
      </c>
      <c r="G1966" s="37">
        <v>0</v>
      </c>
      <c r="H1966" s="74">
        <v>210</v>
      </c>
      <c r="I1966" s="49">
        <f t="shared" ref="I1966" si="4603">(IF(D1966="SELL",E1966-F1966,IF(D1966="BUY",F1966-E1966)))*C1966</f>
        <v>1125</v>
      </c>
      <c r="J1966" s="41">
        <v>0</v>
      </c>
      <c r="K1966" s="8">
        <v>0</v>
      </c>
      <c r="L1966" s="49">
        <f t="shared" ref="L1966" si="4604">(J1966+I1966+K1966)/C1966</f>
        <v>0.5</v>
      </c>
      <c r="M1966" s="49">
        <f t="shared" ref="M1966" si="4605">L1966*C1966</f>
        <v>1125</v>
      </c>
    </row>
    <row r="1967" spans="1:13" s="42" customFormat="1" x14ac:dyDescent="0.25">
      <c r="A1967" s="5">
        <v>43229</v>
      </c>
      <c r="B1967" s="37" t="s">
        <v>425</v>
      </c>
      <c r="C1967" s="37">
        <v>5500</v>
      </c>
      <c r="D1967" s="37" t="s">
        <v>20</v>
      </c>
      <c r="E1967" s="74">
        <v>101.9</v>
      </c>
      <c r="F1967" s="37">
        <v>101.5</v>
      </c>
      <c r="G1967" s="37">
        <v>100.35</v>
      </c>
      <c r="H1967" s="74">
        <v>0</v>
      </c>
      <c r="I1967" s="49">
        <f t="shared" ref="I1967" si="4606">(IF(D1967="SELL",E1967-F1967,IF(D1967="BUY",F1967-E1967)))*C1967</f>
        <v>2200.0000000000314</v>
      </c>
      <c r="J1967" s="41">
        <f t="shared" ref="J1967" si="4607">(IF(D1967="SELL",IF(G1967="",0,F1967-G1967),IF(D1967="BUY",IF(G1967="",0,G1967-F1967))))*C1967</f>
        <v>6325.0000000000309</v>
      </c>
      <c r="K1967" s="8">
        <v>0</v>
      </c>
      <c r="L1967" s="49">
        <f t="shared" ref="L1967" si="4608">(J1967+I1967+K1967)/C1967</f>
        <v>1.5500000000000111</v>
      </c>
      <c r="M1967" s="49">
        <f t="shared" ref="M1967" si="4609">L1967*C1967</f>
        <v>8525.0000000000618</v>
      </c>
    </row>
    <row r="1968" spans="1:13" s="42" customFormat="1" x14ac:dyDescent="0.25">
      <c r="A1968" s="5">
        <v>43229</v>
      </c>
      <c r="B1968" s="37" t="s">
        <v>413</v>
      </c>
      <c r="C1968" s="37">
        <v>500</v>
      </c>
      <c r="D1968" s="37" t="s">
        <v>20</v>
      </c>
      <c r="E1968" s="74">
        <v>1054</v>
      </c>
      <c r="F1968" s="37">
        <v>1050</v>
      </c>
      <c r="G1968" s="37">
        <v>0</v>
      </c>
      <c r="H1968" s="74">
        <v>0</v>
      </c>
      <c r="I1968" s="49">
        <f t="shared" ref="I1968" si="4610">(IF(D1968="SELL",E1968-F1968,IF(D1968="BUY",F1968-E1968)))*C1968</f>
        <v>2000</v>
      </c>
      <c r="J1968" s="41">
        <v>0</v>
      </c>
      <c r="K1968" s="8">
        <v>0</v>
      </c>
      <c r="L1968" s="49">
        <f t="shared" ref="L1968" si="4611">(J1968+I1968+K1968)/C1968</f>
        <v>4</v>
      </c>
      <c r="M1968" s="49">
        <f t="shared" ref="M1968" si="4612">L1968*C1968</f>
        <v>2000</v>
      </c>
    </row>
    <row r="1969" spans="1:13" s="42" customFormat="1" x14ac:dyDescent="0.25">
      <c r="A1969" s="5">
        <v>43228</v>
      </c>
      <c r="B1969" s="37" t="s">
        <v>250</v>
      </c>
      <c r="C1969" s="37">
        <v>4500</v>
      </c>
      <c r="D1969" s="37" t="s">
        <v>17</v>
      </c>
      <c r="E1969" s="74">
        <v>260</v>
      </c>
      <c r="F1969" s="37">
        <v>260.5</v>
      </c>
      <c r="G1969" s="37">
        <v>262</v>
      </c>
      <c r="H1969" s="74">
        <v>264</v>
      </c>
      <c r="I1969" s="49">
        <f t="shared" ref="I1969" si="4613">(IF(D1969="SELL",E1969-F1969,IF(D1969="BUY",F1969-E1969)))*C1969</f>
        <v>2250</v>
      </c>
      <c r="J1969" s="41">
        <f t="shared" ref="J1969" si="4614">(IF(D1969="SELL",IF(G1969="",0,F1969-G1969),IF(D1969="BUY",IF(G1969="",0,G1969-F1969))))*C1969</f>
        <v>6750</v>
      </c>
      <c r="K1969" s="8">
        <v>9000</v>
      </c>
      <c r="L1969" s="49">
        <f t="shared" ref="L1969" si="4615">(J1969+I1969+K1969)/C1969</f>
        <v>4</v>
      </c>
      <c r="M1969" s="49">
        <f t="shared" ref="M1969" si="4616">L1969*C1969</f>
        <v>18000</v>
      </c>
    </row>
    <row r="1970" spans="1:13" s="42" customFormat="1" x14ac:dyDescent="0.25">
      <c r="A1970" s="5">
        <v>43228</v>
      </c>
      <c r="B1970" s="37" t="s">
        <v>391</v>
      </c>
      <c r="C1970" s="37">
        <v>1200</v>
      </c>
      <c r="D1970" s="37" t="s">
        <v>17</v>
      </c>
      <c r="E1970" s="74">
        <v>1047.5</v>
      </c>
      <c r="F1970" s="37">
        <v>1050</v>
      </c>
      <c r="G1970" s="37">
        <v>0</v>
      </c>
      <c r="H1970" s="74">
        <v>0</v>
      </c>
      <c r="I1970" s="49">
        <f t="shared" ref="I1970" si="4617">(IF(D1970="SELL",E1970-F1970,IF(D1970="BUY",F1970-E1970)))*C1970</f>
        <v>3000</v>
      </c>
      <c r="J1970" s="41">
        <v>0</v>
      </c>
      <c r="K1970" s="8">
        <v>0</v>
      </c>
      <c r="L1970" s="49">
        <f t="shared" ref="L1970" si="4618">(J1970+I1970+K1970)/C1970</f>
        <v>2.5</v>
      </c>
      <c r="M1970" s="49">
        <f t="shared" ref="M1970" si="4619">L1970*C1970</f>
        <v>3000</v>
      </c>
    </row>
    <row r="1971" spans="1:13" s="42" customFormat="1" x14ac:dyDescent="0.25">
      <c r="A1971" s="5">
        <v>43227</v>
      </c>
      <c r="B1971" s="37" t="s">
        <v>239</v>
      </c>
      <c r="C1971" s="37">
        <v>1300</v>
      </c>
      <c r="D1971" s="37" t="s">
        <v>17</v>
      </c>
      <c r="E1971" s="74">
        <v>436.5</v>
      </c>
      <c r="F1971" s="37">
        <v>438</v>
      </c>
      <c r="G1971" s="37">
        <v>441</v>
      </c>
      <c r="H1971" s="74">
        <v>444</v>
      </c>
      <c r="I1971" s="49">
        <f t="shared" ref="I1971" si="4620">(IF(D1971="SELL",E1971-F1971,IF(D1971="BUY",F1971-E1971)))*C1971</f>
        <v>1950</v>
      </c>
      <c r="J1971" s="41">
        <f t="shared" ref="J1971" si="4621">(IF(D1971="SELL",IF(G1971="",0,F1971-G1971),IF(D1971="BUY",IF(G1971="",0,G1971-F1971))))*C1971</f>
        <v>3900</v>
      </c>
      <c r="K1971" s="8">
        <v>4900</v>
      </c>
      <c r="L1971" s="49">
        <f t="shared" ref="L1971" si="4622">(J1971+I1971+K1971)/C1971</f>
        <v>8.2692307692307701</v>
      </c>
      <c r="M1971" s="49">
        <f t="shared" ref="M1971" si="4623">L1971*C1971</f>
        <v>10750.000000000002</v>
      </c>
    </row>
    <row r="1972" spans="1:13" s="42" customFormat="1" x14ac:dyDescent="0.25">
      <c r="A1972" s="5">
        <v>43227</v>
      </c>
      <c r="B1972" s="37" t="s">
        <v>422</v>
      </c>
      <c r="C1972" s="37">
        <v>3000</v>
      </c>
      <c r="D1972" s="37" t="s">
        <v>17</v>
      </c>
      <c r="E1972" s="74">
        <v>323.5</v>
      </c>
      <c r="F1972" s="37">
        <v>324.5</v>
      </c>
      <c r="G1972" s="37">
        <v>327</v>
      </c>
      <c r="H1972" s="74">
        <v>0</v>
      </c>
      <c r="I1972" s="49">
        <f t="shared" ref="I1972" si="4624">(IF(D1972="SELL",E1972-F1972,IF(D1972="BUY",F1972-E1972)))*C1972</f>
        <v>3000</v>
      </c>
      <c r="J1972" s="41">
        <f t="shared" ref="J1972" si="4625">(IF(D1972="SELL",IF(G1972="",0,F1972-G1972),IF(D1972="BUY",IF(G1972="",0,G1972-F1972))))*C1972</f>
        <v>7500</v>
      </c>
      <c r="K1972" s="8">
        <v>0</v>
      </c>
      <c r="L1972" s="49">
        <f t="shared" ref="L1972" si="4626">(J1972+I1972+K1972)/C1972</f>
        <v>3.5</v>
      </c>
      <c r="M1972" s="49">
        <f t="shared" ref="M1972" si="4627">L1972*C1972</f>
        <v>10500</v>
      </c>
    </row>
    <row r="1973" spans="1:13" s="42" customFormat="1" x14ac:dyDescent="0.25">
      <c r="A1973" s="5">
        <v>43227</v>
      </c>
      <c r="B1973" s="37" t="s">
        <v>175</v>
      </c>
      <c r="C1973" s="37">
        <v>1000</v>
      </c>
      <c r="D1973" s="37" t="s">
        <v>17</v>
      </c>
      <c r="E1973" s="74">
        <v>880</v>
      </c>
      <c r="F1973" s="37">
        <v>882</v>
      </c>
      <c r="G1973" s="37">
        <v>885</v>
      </c>
      <c r="H1973" s="74">
        <v>889.9</v>
      </c>
      <c r="I1973" s="49">
        <f t="shared" ref="I1973" si="4628">(IF(D1973="SELL",E1973-F1973,IF(D1973="BUY",F1973-E1973)))*C1973</f>
        <v>2000</v>
      </c>
      <c r="J1973" s="41">
        <f t="shared" ref="J1973" si="4629">(IF(D1973="SELL",IF(G1973="",0,F1973-G1973),IF(D1973="BUY",IF(G1973="",0,G1973-F1973))))*C1973</f>
        <v>3000</v>
      </c>
      <c r="K1973" s="8">
        <v>4900</v>
      </c>
      <c r="L1973" s="49">
        <f t="shared" ref="L1973" si="4630">(J1973+I1973+K1973)/C1973</f>
        <v>9.9</v>
      </c>
      <c r="M1973" s="49">
        <f t="shared" ref="M1973" si="4631">L1973*C1973</f>
        <v>9900</v>
      </c>
    </row>
    <row r="1974" spans="1:13" s="42" customFormat="1" x14ac:dyDescent="0.25">
      <c r="A1974" s="5">
        <v>43224</v>
      </c>
      <c r="B1974" s="37" t="s">
        <v>424</v>
      </c>
      <c r="C1974" s="37">
        <v>700</v>
      </c>
      <c r="D1974" s="37" t="s">
        <v>17</v>
      </c>
      <c r="E1974" s="74">
        <v>1042</v>
      </c>
      <c r="F1974" s="37">
        <v>1045</v>
      </c>
      <c r="G1974" s="37">
        <v>1050</v>
      </c>
      <c r="H1974" s="74">
        <v>1182</v>
      </c>
      <c r="I1974" s="49">
        <f t="shared" ref="I1974" si="4632">(IF(D1974="SELL",E1974-F1974,IF(D1974="BUY",F1974-E1974)))*C1974</f>
        <v>2100</v>
      </c>
      <c r="J1974" s="41">
        <f t="shared" ref="J1974" si="4633">(IF(D1974="SELL",IF(G1974="",0,F1974-G1974),IF(D1974="BUY",IF(G1974="",0,G1974-F1974))))*C1974</f>
        <v>3500</v>
      </c>
      <c r="K1974" s="8">
        <v>0</v>
      </c>
      <c r="L1974" s="49">
        <f t="shared" ref="L1974" si="4634">(J1974+I1974+K1974)/C1974</f>
        <v>8</v>
      </c>
      <c r="M1974" s="49">
        <f t="shared" ref="M1974" si="4635">L1974*C1974</f>
        <v>5600</v>
      </c>
    </row>
    <row r="1975" spans="1:13" s="42" customFormat="1" x14ac:dyDescent="0.25">
      <c r="A1975" s="5">
        <v>43224</v>
      </c>
      <c r="B1975" s="37" t="s">
        <v>159</v>
      </c>
      <c r="C1975" s="37">
        <v>500</v>
      </c>
      <c r="D1975" s="37" t="s">
        <v>17</v>
      </c>
      <c r="E1975" s="74">
        <v>1982</v>
      </c>
      <c r="F1975" s="37">
        <v>1985</v>
      </c>
      <c r="G1975" s="37">
        <v>1989.7</v>
      </c>
      <c r="H1975" s="74">
        <v>0</v>
      </c>
      <c r="I1975" s="49">
        <f t="shared" ref="I1975" si="4636">(IF(D1975="SELL",E1975-F1975,IF(D1975="BUY",F1975-E1975)))*C1975</f>
        <v>1500</v>
      </c>
      <c r="J1975" s="41">
        <f t="shared" ref="J1975" si="4637">(IF(D1975="SELL",IF(G1975="",0,F1975-G1975),IF(D1975="BUY",IF(G1975="",0,G1975-F1975))))*C1975</f>
        <v>2350.0000000000227</v>
      </c>
      <c r="K1975" s="8">
        <v>0</v>
      </c>
      <c r="L1975" s="49">
        <f t="shared" ref="L1975" si="4638">(J1975+I1975+K1975)/C1975</f>
        <v>7.7000000000000455</v>
      </c>
      <c r="M1975" s="49">
        <f t="shared" ref="M1975" si="4639">L1975*C1975</f>
        <v>3850.0000000000227</v>
      </c>
    </row>
    <row r="1976" spans="1:13" s="42" customFormat="1" x14ac:dyDescent="0.25">
      <c r="A1976" s="5">
        <v>43224</v>
      </c>
      <c r="B1976" s="37" t="s">
        <v>423</v>
      </c>
      <c r="C1976" s="37">
        <v>1100</v>
      </c>
      <c r="D1976" s="37" t="s">
        <v>17</v>
      </c>
      <c r="E1976" s="74">
        <v>524</v>
      </c>
      <c r="F1976" s="37">
        <v>0</v>
      </c>
      <c r="G1976" s="37">
        <v>0</v>
      </c>
      <c r="H1976" s="74">
        <v>0</v>
      </c>
      <c r="I1976" s="49">
        <v>0</v>
      </c>
      <c r="J1976" s="41">
        <f t="shared" ref="J1976" si="4640">(IF(D1976="SELL",IF(G1976="",0,F1976-G1976),IF(D1976="BUY",IF(G1976="",0,G1976-F1976))))*C1976</f>
        <v>0</v>
      </c>
      <c r="K1976" s="8">
        <v>0</v>
      </c>
      <c r="L1976" s="49">
        <f t="shared" ref="L1976" si="4641">(J1976+I1976+K1976)/C1976</f>
        <v>0</v>
      </c>
      <c r="M1976" s="49">
        <f t="shared" ref="M1976" si="4642">L1976*C1976</f>
        <v>0</v>
      </c>
    </row>
    <row r="1977" spans="1:13" s="42" customFormat="1" x14ac:dyDescent="0.25">
      <c r="A1977" s="5">
        <v>43223</v>
      </c>
      <c r="B1977" s="37" t="s">
        <v>422</v>
      </c>
      <c r="C1977" s="37">
        <v>3000</v>
      </c>
      <c r="D1977" s="37" t="s">
        <v>17</v>
      </c>
      <c r="E1977" s="74">
        <v>319</v>
      </c>
      <c r="F1977" s="37">
        <v>320</v>
      </c>
      <c r="G1977" s="37">
        <v>322</v>
      </c>
      <c r="H1977" s="74">
        <v>1182</v>
      </c>
      <c r="I1977" s="49">
        <f t="shared" ref="I1977" si="4643">(IF(D1977="SELL",E1977-F1977,IF(D1977="BUY",F1977-E1977)))*C1977</f>
        <v>3000</v>
      </c>
      <c r="J1977" s="41">
        <f t="shared" ref="J1977" si="4644">(IF(D1977="SELL",IF(G1977="",0,F1977-G1977),IF(D1977="BUY",IF(G1977="",0,G1977-F1977))))*C1977</f>
        <v>6000</v>
      </c>
      <c r="K1977" s="8">
        <v>0</v>
      </c>
      <c r="L1977" s="49">
        <f t="shared" ref="L1977" si="4645">(J1977+I1977+K1977)/C1977</f>
        <v>3</v>
      </c>
      <c r="M1977" s="49">
        <f t="shared" ref="M1977" si="4646">L1977*C1977</f>
        <v>9000</v>
      </c>
    </row>
    <row r="1978" spans="1:13" s="42" customFormat="1" x14ac:dyDescent="0.25">
      <c r="A1978" s="5">
        <v>43223</v>
      </c>
      <c r="B1978" s="37" t="s">
        <v>224</v>
      </c>
      <c r="C1978" s="37">
        <v>1061</v>
      </c>
      <c r="D1978" s="37" t="s">
        <v>17</v>
      </c>
      <c r="E1978" s="74">
        <v>585</v>
      </c>
      <c r="F1978" s="37">
        <v>587</v>
      </c>
      <c r="G1978" s="37">
        <v>590</v>
      </c>
      <c r="H1978" s="74">
        <v>0</v>
      </c>
      <c r="I1978" s="49">
        <f t="shared" ref="I1978" si="4647">(IF(D1978="SELL",E1978-F1978,IF(D1978="BUY",F1978-E1978)))*C1978</f>
        <v>2122</v>
      </c>
      <c r="J1978" s="41">
        <f t="shared" ref="J1978" si="4648">(IF(D1978="SELL",IF(G1978="",0,F1978-G1978),IF(D1978="BUY",IF(G1978="",0,G1978-F1978))))*C1978</f>
        <v>3183</v>
      </c>
      <c r="K1978" s="8">
        <v>0</v>
      </c>
      <c r="L1978" s="49">
        <f t="shared" ref="L1978" si="4649">(J1978+I1978+K1978)/C1978</f>
        <v>5</v>
      </c>
      <c r="M1978" s="49">
        <f t="shared" ref="M1978" si="4650">L1978*C1978</f>
        <v>5305</v>
      </c>
    </row>
    <row r="1979" spans="1:13" s="42" customFormat="1" x14ac:dyDescent="0.25">
      <c r="A1979" s="5">
        <v>43223</v>
      </c>
      <c r="B1979" s="37" t="s">
        <v>421</v>
      </c>
      <c r="C1979" s="37">
        <v>2250</v>
      </c>
      <c r="D1979" s="37" t="s">
        <v>17</v>
      </c>
      <c r="E1979" s="74">
        <v>243</v>
      </c>
      <c r="F1979" s="37">
        <v>244</v>
      </c>
      <c r="G1979" s="37">
        <v>0</v>
      </c>
      <c r="H1979" s="74">
        <v>0</v>
      </c>
      <c r="I1979" s="49">
        <f t="shared" ref="I1979" si="4651">(IF(D1979="SELL",E1979-F1979,IF(D1979="BUY",F1979-E1979)))*C1979</f>
        <v>2250</v>
      </c>
      <c r="J1979" s="41">
        <v>0</v>
      </c>
      <c r="K1979" s="8">
        <v>0</v>
      </c>
      <c r="L1979" s="49">
        <f t="shared" ref="L1979" si="4652">(J1979+I1979+K1979)/C1979</f>
        <v>1</v>
      </c>
      <c r="M1979" s="49">
        <f t="shared" ref="M1979" si="4653">L1979*C1979</f>
        <v>2250</v>
      </c>
    </row>
    <row r="1980" spans="1:13" s="42" customFormat="1" x14ac:dyDescent="0.25">
      <c r="A1980" s="5">
        <v>43223</v>
      </c>
      <c r="B1980" s="37" t="s">
        <v>377</v>
      </c>
      <c r="C1980" s="37">
        <v>1200</v>
      </c>
      <c r="D1980" s="37" t="s">
        <v>20</v>
      </c>
      <c r="E1980" s="74">
        <v>653.5</v>
      </c>
      <c r="F1980" s="37">
        <v>651</v>
      </c>
      <c r="G1980" s="37">
        <v>0</v>
      </c>
      <c r="H1980" s="74">
        <v>0</v>
      </c>
      <c r="I1980" s="49">
        <f t="shared" ref="I1980" si="4654">(IF(D1980="SELL",E1980-F1980,IF(D1980="BUY",F1980-E1980)))*C1980</f>
        <v>3000</v>
      </c>
      <c r="J1980" s="41">
        <v>0</v>
      </c>
      <c r="K1980" s="8">
        <v>0</v>
      </c>
      <c r="L1980" s="49">
        <f t="shared" ref="L1980" si="4655">(J1980+I1980+K1980)/C1980</f>
        <v>2.5</v>
      </c>
      <c r="M1980" s="49">
        <f t="shared" ref="M1980" si="4656">L1980*C1980</f>
        <v>3000</v>
      </c>
    </row>
    <row r="1981" spans="1:13" s="42" customFormat="1" x14ac:dyDescent="0.25">
      <c r="A1981" s="5">
        <v>43222</v>
      </c>
      <c r="B1981" s="37" t="s">
        <v>211</v>
      </c>
      <c r="C1981" s="37">
        <v>550</v>
      </c>
      <c r="D1981" s="37" t="s">
        <v>20</v>
      </c>
      <c r="E1981" s="74">
        <v>1200</v>
      </c>
      <c r="F1981" s="37">
        <v>1197</v>
      </c>
      <c r="G1981" s="37">
        <v>1191</v>
      </c>
      <c r="H1981" s="74">
        <v>1182</v>
      </c>
      <c r="I1981" s="49">
        <f t="shared" ref="I1981" si="4657">(IF(D1981="SELL",E1981-F1981,IF(D1981="BUY",F1981-E1981)))*C1981</f>
        <v>1650</v>
      </c>
      <c r="J1981" s="41">
        <f t="shared" ref="J1981" si="4658">(IF(D1981="SELL",IF(G1981="",0,F1981-G1981),IF(D1981="BUY",IF(G1981="",0,G1981-F1981))))*C1981</f>
        <v>3300</v>
      </c>
      <c r="K1981" s="8">
        <v>4950</v>
      </c>
      <c r="L1981" s="49">
        <f t="shared" ref="L1981" si="4659">(J1981+I1981+K1981)/C1981</f>
        <v>18</v>
      </c>
      <c r="M1981" s="49">
        <f t="shared" ref="M1981" si="4660">L1981*C1981</f>
        <v>9900</v>
      </c>
    </row>
    <row r="1982" spans="1:13" s="42" customFormat="1" x14ac:dyDescent="0.25">
      <c r="A1982" s="5">
        <v>43222</v>
      </c>
      <c r="B1982" s="37" t="s">
        <v>420</v>
      </c>
      <c r="C1982" s="37">
        <v>500</v>
      </c>
      <c r="D1982" s="37" t="s">
        <v>20</v>
      </c>
      <c r="E1982" s="74">
        <v>1620</v>
      </c>
      <c r="F1982" s="37">
        <v>1616</v>
      </c>
      <c r="G1982" s="37">
        <v>1608</v>
      </c>
      <c r="H1982" s="74">
        <v>0</v>
      </c>
      <c r="I1982" s="49">
        <f t="shared" ref="I1982" si="4661">(IF(D1982="SELL",E1982-F1982,IF(D1982="BUY",F1982-E1982)))*C1982</f>
        <v>2000</v>
      </c>
      <c r="J1982" s="41">
        <f t="shared" ref="J1982" si="4662">(IF(D1982="SELL",IF(G1982="",0,F1982-G1982),IF(D1982="BUY",IF(G1982="",0,G1982-F1982))))*C1982</f>
        <v>4000</v>
      </c>
      <c r="K1982" s="8">
        <v>0</v>
      </c>
      <c r="L1982" s="49">
        <f t="shared" ref="L1982" si="4663">(J1982+I1982+K1982)/C1982</f>
        <v>12</v>
      </c>
      <c r="M1982" s="49">
        <f t="shared" ref="M1982" si="4664">L1982*C1982</f>
        <v>6000</v>
      </c>
    </row>
    <row r="1983" spans="1:13" s="42" customFormat="1" x14ac:dyDescent="0.25">
      <c r="A1983" s="5">
        <v>43222</v>
      </c>
      <c r="B1983" s="37" t="s">
        <v>385</v>
      </c>
      <c r="C1983" s="37">
        <v>500</v>
      </c>
      <c r="D1983" s="37" t="s">
        <v>17</v>
      </c>
      <c r="E1983" s="74">
        <v>1145</v>
      </c>
      <c r="F1983" s="37">
        <v>1149.3</v>
      </c>
      <c r="G1983" s="37">
        <v>0</v>
      </c>
      <c r="H1983" s="74">
        <v>0</v>
      </c>
      <c r="I1983" s="49">
        <f t="shared" ref="I1983" si="4665">(IF(D1983="SELL",E1983-F1983,IF(D1983="BUY",F1983-E1983)))*C1983</f>
        <v>2149.9999999999773</v>
      </c>
      <c r="J1983" s="41">
        <v>0</v>
      </c>
      <c r="K1983" s="8">
        <v>0</v>
      </c>
      <c r="L1983" s="49">
        <f t="shared" ref="L1983" si="4666">(J1983+I1983+K1983)/C1983</f>
        <v>4.2999999999999545</v>
      </c>
      <c r="M1983" s="49">
        <f t="shared" ref="M1983" si="4667">L1983*C1983</f>
        <v>2149.9999999999773</v>
      </c>
    </row>
    <row r="1984" spans="1:13" s="42" customFormat="1" x14ac:dyDescent="0.25">
      <c r="A1984" s="5">
        <v>43222</v>
      </c>
      <c r="B1984" s="37" t="s">
        <v>236</v>
      </c>
      <c r="C1984" s="37">
        <v>600</v>
      </c>
      <c r="D1984" s="37" t="s">
        <v>20</v>
      </c>
      <c r="E1984" s="74">
        <v>1365</v>
      </c>
      <c r="F1984" s="37">
        <v>1362.5</v>
      </c>
      <c r="G1984" s="37">
        <v>1357.5</v>
      </c>
      <c r="H1984" s="74">
        <v>1347.5</v>
      </c>
      <c r="I1984" s="49">
        <f t="shared" ref="I1984" si="4668">(IF(D1984="SELL",E1984-F1984,IF(D1984="BUY",F1984-E1984)))*C1984</f>
        <v>1500</v>
      </c>
      <c r="J1984" s="41">
        <f t="shared" ref="J1984" si="4669">(IF(D1984="SELL",IF(G1984="",0,F1984-G1984),IF(D1984="BUY",IF(G1984="",0,G1984-F1984))))*C1984</f>
        <v>3000</v>
      </c>
      <c r="K1984" s="8">
        <v>6000</v>
      </c>
      <c r="L1984" s="49">
        <f t="shared" ref="L1984" si="4670">(J1984+I1984+K1984)/C1984</f>
        <v>17.5</v>
      </c>
      <c r="M1984" s="49">
        <f t="shared" ref="M1984" si="4671">L1984*C1984</f>
        <v>10500</v>
      </c>
    </row>
    <row r="1985" spans="1:13" s="42" customFormat="1" x14ac:dyDescent="0.25">
      <c r="A1985" s="5">
        <v>43222</v>
      </c>
      <c r="B1985" s="37" t="s">
        <v>318</v>
      </c>
      <c r="C1985" s="37">
        <v>3000</v>
      </c>
      <c r="D1985" s="37" t="s">
        <v>17</v>
      </c>
      <c r="E1985" s="74">
        <v>300</v>
      </c>
      <c r="F1985" s="37">
        <v>301</v>
      </c>
      <c r="G1985" s="37">
        <v>0</v>
      </c>
      <c r="H1985" s="74">
        <v>0</v>
      </c>
      <c r="I1985" s="49">
        <f t="shared" ref="I1985" si="4672">(IF(D1985="SELL",E1985-F1985,IF(D1985="BUY",F1985-E1985)))*C1985</f>
        <v>3000</v>
      </c>
      <c r="J1985" s="41">
        <v>0</v>
      </c>
      <c r="K1985" s="8">
        <v>0</v>
      </c>
      <c r="L1985" s="49">
        <f t="shared" ref="L1985" si="4673">(J1985+I1985+K1985)/C1985</f>
        <v>1</v>
      </c>
      <c r="M1985" s="49">
        <f t="shared" ref="M1985" si="4674">L1985*C1985</f>
        <v>3000</v>
      </c>
    </row>
    <row r="1986" spans="1:13" s="42" customFormat="1" x14ac:dyDescent="0.25">
      <c r="A1986" s="5">
        <v>43220</v>
      </c>
      <c r="B1986" s="37" t="s">
        <v>225</v>
      </c>
      <c r="C1986" s="37">
        <v>1200</v>
      </c>
      <c r="D1986" s="37" t="s">
        <v>17</v>
      </c>
      <c r="E1986" s="74">
        <v>647</v>
      </c>
      <c r="F1986" s="37">
        <v>648.29999999999995</v>
      </c>
      <c r="G1986" s="37">
        <v>650</v>
      </c>
      <c r="H1986" s="74">
        <v>0</v>
      </c>
      <c r="I1986" s="49">
        <f t="shared" ref="I1986:I1987" si="4675">(IF(D1986="SELL",E1986-F1986,IF(D1986="BUY",F1986-E1986)))*C1986</f>
        <v>1559.9999999999454</v>
      </c>
      <c r="J1986" s="41">
        <f t="shared" ref="J1986:J1987" si="4676">(IF(D1986="SELL",IF(G1986="",0,F1986-G1986),IF(D1986="BUY",IF(G1986="",0,G1986-F1986))))*C1986</f>
        <v>2040.0000000000546</v>
      </c>
      <c r="K1986" s="8">
        <v>0</v>
      </c>
      <c r="L1986" s="49">
        <f t="shared" ref="L1986:L1987" si="4677">(J1986+I1986+K1986)/C1986</f>
        <v>3</v>
      </c>
      <c r="M1986" s="49">
        <f t="shared" ref="M1986:M1987" si="4678">L1986*C1986</f>
        <v>3600</v>
      </c>
    </row>
    <row r="1987" spans="1:13" s="42" customFormat="1" x14ac:dyDescent="0.25">
      <c r="A1987" s="5">
        <v>43220</v>
      </c>
      <c r="B1987" s="37" t="s">
        <v>417</v>
      </c>
      <c r="C1987" s="37">
        <v>7000</v>
      </c>
      <c r="D1987" s="37" t="s">
        <v>20</v>
      </c>
      <c r="E1987" s="74">
        <v>69.3</v>
      </c>
      <c r="F1987" s="37">
        <v>69.099999999999994</v>
      </c>
      <c r="G1987" s="37">
        <v>68.7</v>
      </c>
      <c r="H1987" s="74">
        <v>0</v>
      </c>
      <c r="I1987" s="49">
        <f t="shared" si="4675"/>
        <v>1400.00000000002</v>
      </c>
      <c r="J1987" s="41">
        <f t="shared" si="4676"/>
        <v>2799.9999999999404</v>
      </c>
      <c r="K1987" s="8">
        <v>0</v>
      </c>
      <c r="L1987" s="49">
        <f t="shared" si="4677"/>
        <v>0.59999999999999432</v>
      </c>
      <c r="M1987" s="49">
        <f t="shared" si="4678"/>
        <v>4199.99999999996</v>
      </c>
    </row>
    <row r="1988" spans="1:13" s="42" customFormat="1" x14ac:dyDescent="0.25">
      <c r="A1988" s="5">
        <v>43220</v>
      </c>
      <c r="B1988" s="37" t="s">
        <v>418</v>
      </c>
      <c r="C1988" s="37">
        <v>1500</v>
      </c>
      <c r="D1988" s="37" t="s">
        <v>20</v>
      </c>
      <c r="E1988" s="74">
        <v>185</v>
      </c>
      <c r="F1988" s="37">
        <v>184</v>
      </c>
      <c r="G1988" s="37">
        <v>182</v>
      </c>
      <c r="H1988" s="74">
        <v>179</v>
      </c>
      <c r="I1988" s="49">
        <f t="shared" ref="I1988" si="4679">(IF(D1988="SELL",E1988-F1988,IF(D1988="BUY",F1988-E1988)))*C1988</f>
        <v>1500</v>
      </c>
      <c r="J1988" s="41">
        <f t="shared" ref="J1988" si="4680">(IF(D1988="SELL",IF(G1988="",0,F1988-G1988),IF(D1988="BUY",IF(G1988="",0,G1988-F1988))))*C1988</f>
        <v>3000</v>
      </c>
      <c r="K1988" s="8">
        <v>4500</v>
      </c>
      <c r="L1988" s="49">
        <f t="shared" ref="L1988" si="4681">(J1988+I1988+K1988)/C1988</f>
        <v>6</v>
      </c>
      <c r="M1988" s="49">
        <f t="shared" ref="M1988" si="4682">L1988*C1988</f>
        <v>9000</v>
      </c>
    </row>
    <row r="1989" spans="1:13" s="42" customFormat="1" x14ac:dyDescent="0.25">
      <c r="A1989" s="5">
        <v>43220</v>
      </c>
      <c r="B1989" s="37" t="s">
        <v>419</v>
      </c>
      <c r="C1989" s="37">
        <v>800</v>
      </c>
      <c r="D1989" s="37" t="s">
        <v>17</v>
      </c>
      <c r="E1989" s="74">
        <v>1230</v>
      </c>
      <c r="F1989" s="37">
        <v>1232</v>
      </c>
      <c r="G1989" s="37">
        <v>1236</v>
      </c>
      <c r="H1989" s="74">
        <v>1244</v>
      </c>
      <c r="I1989" s="49">
        <f t="shared" ref="I1989" si="4683">(IF(D1989="SELL",E1989-F1989,IF(D1989="BUY",F1989-E1989)))*C1989</f>
        <v>1600</v>
      </c>
      <c r="J1989" s="41">
        <f t="shared" ref="J1989:J1992" si="4684">(IF(D1989="SELL",IF(G1989="",0,F1989-G1989),IF(D1989="BUY",IF(G1989="",0,G1989-F1989))))*C1989</f>
        <v>3200</v>
      </c>
      <c r="K1989" s="8">
        <v>6400</v>
      </c>
      <c r="L1989" s="49">
        <f t="shared" ref="L1989" si="4685">(J1989+I1989+K1989)/C1989</f>
        <v>14</v>
      </c>
      <c r="M1989" s="49">
        <f t="shared" ref="M1989" si="4686">L1989*C1989</f>
        <v>11200</v>
      </c>
    </row>
    <row r="1990" spans="1:13" s="42" customFormat="1" x14ac:dyDescent="0.25">
      <c r="A1990" s="5">
        <v>43220</v>
      </c>
      <c r="B1990" s="37" t="s">
        <v>74</v>
      </c>
      <c r="C1990" s="37">
        <v>4000</v>
      </c>
      <c r="D1990" s="37" t="s">
        <v>17</v>
      </c>
      <c r="E1990" s="74">
        <v>148.19999999999999</v>
      </c>
      <c r="F1990" s="37">
        <v>148.6</v>
      </c>
      <c r="G1990" s="37">
        <v>149.4</v>
      </c>
      <c r="H1990" s="74">
        <v>0</v>
      </c>
      <c r="I1990" s="49">
        <f t="shared" ref="I1990" si="4687">(IF(D1990="SELL",E1990-F1990,IF(D1990="BUY",F1990-E1990)))*C1990</f>
        <v>1600.0000000000227</v>
      </c>
      <c r="J1990" s="41">
        <f t="shared" si="4684"/>
        <v>3200.0000000000455</v>
      </c>
      <c r="K1990" s="8">
        <v>0</v>
      </c>
      <c r="L1990" s="49">
        <f t="shared" ref="L1990" si="4688">(J1990+I1990+K1990)/C1990</f>
        <v>1.2000000000000171</v>
      </c>
      <c r="M1990" s="49">
        <f t="shared" ref="M1990" si="4689">L1990*C1990</f>
        <v>4800.0000000000682</v>
      </c>
    </row>
    <row r="1991" spans="1:13" s="42" customFormat="1" x14ac:dyDescent="0.25">
      <c r="A1991" s="5">
        <v>43217</v>
      </c>
      <c r="B1991" s="37" t="s">
        <v>364</v>
      </c>
      <c r="C1991" s="37">
        <v>500</v>
      </c>
      <c r="D1991" s="37" t="s">
        <v>17</v>
      </c>
      <c r="E1991" s="74">
        <v>2348</v>
      </c>
      <c r="F1991" s="37">
        <v>2355</v>
      </c>
      <c r="G1991" s="37">
        <v>2365</v>
      </c>
      <c r="H1991" s="74">
        <v>2375</v>
      </c>
      <c r="I1991" s="49">
        <f t="shared" ref="I1991:I1992" si="4690">(IF(D1991="SELL",E1991-F1991,IF(D1991="BUY",F1991-E1991)))*C1991</f>
        <v>3500</v>
      </c>
      <c r="J1991" s="41">
        <f t="shared" si="4684"/>
        <v>5000</v>
      </c>
      <c r="K1991" s="8">
        <v>5000</v>
      </c>
      <c r="L1991" s="49">
        <f t="shared" ref="L1991:L1992" si="4691">(J1991+I1991+K1991)/C1991</f>
        <v>27</v>
      </c>
      <c r="M1991" s="49">
        <f t="shared" ref="M1991:M1992" si="4692">L1991*C1991</f>
        <v>13500</v>
      </c>
    </row>
    <row r="1992" spans="1:13" s="42" customFormat="1" x14ac:dyDescent="0.25">
      <c r="A1992" s="5">
        <v>43217</v>
      </c>
      <c r="B1992" s="37" t="s">
        <v>380</v>
      </c>
      <c r="C1992" s="37">
        <v>700</v>
      </c>
      <c r="D1992" s="37" t="s">
        <v>17</v>
      </c>
      <c r="E1992" s="74">
        <v>854</v>
      </c>
      <c r="F1992" s="37">
        <v>857</v>
      </c>
      <c r="G1992" s="37">
        <v>862</v>
      </c>
      <c r="H1992" s="74">
        <v>870</v>
      </c>
      <c r="I1992" s="49">
        <f t="shared" si="4690"/>
        <v>2100</v>
      </c>
      <c r="J1992" s="41">
        <f t="shared" si="4684"/>
        <v>3500</v>
      </c>
      <c r="K1992" s="8">
        <v>5600</v>
      </c>
      <c r="L1992" s="49">
        <f t="shared" si="4691"/>
        <v>16</v>
      </c>
      <c r="M1992" s="49">
        <f t="shared" si="4692"/>
        <v>11200</v>
      </c>
    </row>
    <row r="1993" spans="1:13" s="42" customFormat="1" x14ac:dyDescent="0.25">
      <c r="A1993" s="5">
        <v>43217</v>
      </c>
      <c r="B1993" s="37" t="s">
        <v>331</v>
      </c>
      <c r="C1993" s="37">
        <v>1000</v>
      </c>
      <c r="D1993" s="37" t="s">
        <v>17</v>
      </c>
      <c r="E1993" s="74">
        <v>554.5</v>
      </c>
      <c r="F1993" s="37">
        <v>556</v>
      </c>
      <c r="G1993" s="37">
        <v>0</v>
      </c>
      <c r="H1993" s="74">
        <v>0</v>
      </c>
      <c r="I1993" s="49">
        <f t="shared" ref="I1993" si="4693">(IF(D1993="SELL",E1993-F1993,IF(D1993="BUY",F1993-E1993)))*C1993</f>
        <v>1500</v>
      </c>
      <c r="J1993" s="41">
        <v>0</v>
      </c>
      <c r="K1993" s="8">
        <v>0</v>
      </c>
      <c r="L1993" s="49">
        <f t="shared" ref="L1993" si="4694">(J1993+I1993+K1993)/C1993</f>
        <v>1.5</v>
      </c>
      <c r="M1993" s="49">
        <f t="shared" ref="M1993" si="4695">L1993*C1993</f>
        <v>1500</v>
      </c>
    </row>
    <row r="1994" spans="1:13" s="42" customFormat="1" x14ac:dyDescent="0.25">
      <c r="A1994" s="5">
        <v>43216</v>
      </c>
      <c r="B1994" s="37" t="s">
        <v>416</v>
      </c>
      <c r="C1994" s="37">
        <v>800</v>
      </c>
      <c r="D1994" s="37" t="s">
        <v>17</v>
      </c>
      <c r="E1994" s="74">
        <v>1105</v>
      </c>
      <c r="F1994" s="37">
        <v>1110</v>
      </c>
      <c r="G1994" s="37">
        <v>1115</v>
      </c>
      <c r="H1994" s="74">
        <v>0</v>
      </c>
      <c r="I1994" s="49">
        <f t="shared" ref="I1994" si="4696">(IF(D1994="SELL",E1994-F1994,IF(D1994="BUY",F1994-E1994)))*C1994</f>
        <v>4000</v>
      </c>
      <c r="J1994" s="41">
        <f t="shared" ref="J1994" si="4697">(IF(D1994="SELL",IF(G1994="",0,F1994-G1994),IF(D1994="BUY",IF(G1994="",0,G1994-F1994))))*C1994</f>
        <v>4000</v>
      </c>
      <c r="K1994" s="8">
        <v>0</v>
      </c>
      <c r="L1994" s="49">
        <f t="shared" ref="L1994" si="4698">(J1994+I1994+K1994)/C1994</f>
        <v>10</v>
      </c>
      <c r="M1994" s="49">
        <f t="shared" ref="M1994" si="4699">L1994*C1994</f>
        <v>8000</v>
      </c>
    </row>
    <row r="1995" spans="1:13" s="42" customFormat="1" x14ac:dyDescent="0.25">
      <c r="A1995" s="5">
        <v>43216</v>
      </c>
      <c r="B1995" s="37" t="s">
        <v>364</v>
      </c>
      <c r="C1995" s="37">
        <v>500</v>
      </c>
      <c r="D1995" s="37" t="s">
        <v>17</v>
      </c>
      <c r="E1995" s="74">
        <v>2240</v>
      </c>
      <c r="F1995" s="37">
        <v>2245</v>
      </c>
      <c r="G1995" s="37">
        <v>2255</v>
      </c>
      <c r="H1995" s="74">
        <v>2265</v>
      </c>
      <c r="I1995" s="49">
        <f t="shared" ref="I1995" si="4700">(IF(D1995="SELL",E1995-F1995,IF(D1995="BUY",F1995-E1995)))*C1995</f>
        <v>2500</v>
      </c>
      <c r="J1995" s="41">
        <f t="shared" ref="J1995" si="4701">(IF(D1995="SELL",IF(G1995="",0,F1995-G1995),IF(D1995="BUY",IF(G1995="",0,G1995-F1995))))*C1995</f>
        <v>5000</v>
      </c>
      <c r="K1995" s="8">
        <v>5000</v>
      </c>
      <c r="L1995" s="49">
        <f t="shared" ref="L1995" si="4702">(J1995+I1995+K1995)/C1995</f>
        <v>25</v>
      </c>
      <c r="M1995" s="49">
        <f t="shared" ref="M1995" si="4703">L1995*C1995</f>
        <v>12500</v>
      </c>
    </row>
    <row r="1996" spans="1:13" s="42" customFormat="1" x14ac:dyDescent="0.25">
      <c r="A1996" s="5">
        <v>43216</v>
      </c>
      <c r="B1996" s="37" t="s">
        <v>336</v>
      </c>
      <c r="C1996" s="37">
        <v>1200</v>
      </c>
      <c r="D1996" s="37" t="s">
        <v>20</v>
      </c>
      <c r="E1996" s="74">
        <v>490</v>
      </c>
      <c r="F1996" s="37">
        <v>488.5</v>
      </c>
      <c r="G1996" s="37">
        <v>485.5</v>
      </c>
      <c r="H1996" s="74">
        <v>0</v>
      </c>
      <c r="I1996" s="49">
        <f t="shared" ref="I1996" si="4704">(IF(D1996="SELL",E1996-F1996,IF(D1996="BUY",F1996-E1996)))*C1996</f>
        <v>1800</v>
      </c>
      <c r="J1996" s="41">
        <f t="shared" ref="J1996" si="4705">(IF(D1996="SELL",IF(G1996="",0,F1996-G1996),IF(D1996="BUY",IF(G1996="",0,G1996-F1996))))*C1996</f>
        <v>3600</v>
      </c>
      <c r="K1996" s="8">
        <v>0</v>
      </c>
      <c r="L1996" s="49">
        <f t="shared" ref="L1996" si="4706">(J1996+I1996+K1996)/C1996</f>
        <v>4.5</v>
      </c>
      <c r="M1996" s="49">
        <f t="shared" ref="M1996" si="4707">L1996*C1996</f>
        <v>5400</v>
      </c>
    </row>
    <row r="1997" spans="1:13" s="42" customFormat="1" x14ac:dyDescent="0.25">
      <c r="A1997" s="5">
        <v>43216</v>
      </c>
      <c r="B1997" s="37" t="s">
        <v>397</v>
      </c>
      <c r="C1997" s="37">
        <v>2200</v>
      </c>
      <c r="D1997" s="37" t="s">
        <v>17</v>
      </c>
      <c r="E1997" s="74">
        <v>277.39999999999998</v>
      </c>
      <c r="F1997" s="37">
        <v>278.39999999999998</v>
      </c>
      <c r="G1997" s="37">
        <v>0</v>
      </c>
      <c r="H1997" s="74">
        <v>0</v>
      </c>
      <c r="I1997" s="49">
        <f t="shared" ref="I1997" si="4708">(IF(D1997="SELL",E1997-F1997,IF(D1997="BUY",F1997-E1997)))*C1997</f>
        <v>2200</v>
      </c>
      <c r="J1997" s="41">
        <v>0</v>
      </c>
      <c r="K1997" s="8">
        <v>0</v>
      </c>
      <c r="L1997" s="49">
        <f t="shared" ref="L1997" si="4709">(J1997+I1997+K1997)/C1997</f>
        <v>1</v>
      </c>
      <c r="M1997" s="49">
        <f t="shared" ref="M1997" si="4710">L1997*C1997</f>
        <v>2200</v>
      </c>
    </row>
    <row r="1998" spans="1:13" s="42" customFormat="1" x14ac:dyDescent="0.25">
      <c r="A1998" s="5">
        <v>43215</v>
      </c>
      <c r="B1998" s="37" t="s">
        <v>330</v>
      </c>
      <c r="C1998" s="37">
        <v>5000</v>
      </c>
      <c r="D1998" s="37" t="s">
        <v>17</v>
      </c>
      <c r="E1998" s="74">
        <v>220.5</v>
      </c>
      <c r="F1998" s="37">
        <v>221</v>
      </c>
      <c r="G1998" s="37">
        <v>222</v>
      </c>
      <c r="H1998" s="74">
        <v>223</v>
      </c>
      <c r="I1998" s="49">
        <f t="shared" ref="I1998:I2000" si="4711">(IF(D1998="SELL",E1998-F1998,IF(D1998="BUY",F1998-E1998)))*C1998</f>
        <v>2500</v>
      </c>
      <c r="J1998" s="41">
        <f t="shared" ref="J1998:J2000" si="4712">(IF(D1998="SELL",IF(G1998="",0,F1998-G1998),IF(D1998="BUY",IF(G1998="",0,G1998-F1998))))*C1998</f>
        <v>5000</v>
      </c>
      <c r="K1998" s="8">
        <v>5000</v>
      </c>
      <c r="L1998" s="49">
        <f t="shared" ref="L1998:L2000" si="4713">(J1998+I1998+K1998)/C1998</f>
        <v>2.5</v>
      </c>
      <c r="M1998" s="49">
        <f t="shared" ref="M1998:M2000" si="4714">L1998*C1998</f>
        <v>12500</v>
      </c>
    </row>
    <row r="1999" spans="1:13" s="42" customFormat="1" x14ac:dyDescent="0.25">
      <c r="A1999" s="5">
        <v>43215</v>
      </c>
      <c r="B1999" s="37" t="s">
        <v>330</v>
      </c>
      <c r="C1999" s="37">
        <v>5000</v>
      </c>
      <c r="D1999" s="37" t="s">
        <v>17</v>
      </c>
      <c r="E1999" s="74">
        <v>219.4</v>
      </c>
      <c r="F1999" s="37">
        <v>220</v>
      </c>
      <c r="G1999" s="37">
        <v>220.5</v>
      </c>
      <c r="H1999" s="74">
        <v>0</v>
      </c>
      <c r="I1999" s="49">
        <f t="shared" si="4711"/>
        <v>2999.9999999999718</v>
      </c>
      <c r="J1999" s="41">
        <f t="shared" si="4712"/>
        <v>2500</v>
      </c>
      <c r="K1999" s="8">
        <v>0</v>
      </c>
      <c r="L1999" s="49">
        <f t="shared" si="4713"/>
        <v>1.0999999999999943</v>
      </c>
      <c r="M1999" s="49">
        <f t="shared" si="4714"/>
        <v>5499.9999999999718</v>
      </c>
    </row>
    <row r="2000" spans="1:13" s="42" customFormat="1" x14ac:dyDescent="0.25">
      <c r="A2000" s="5">
        <v>43215</v>
      </c>
      <c r="B2000" s="37" t="s">
        <v>337</v>
      </c>
      <c r="C2000" s="37">
        <v>1500</v>
      </c>
      <c r="D2000" s="37" t="s">
        <v>17</v>
      </c>
      <c r="E2000" s="74">
        <v>611</v>
      </c>
      <c r="F2000" s="37">
        <v>612</v>
      </c>
      <c r="G2000" s="37">
        <v>614</v>
      </c>
      <c r="H2000" s="74">
        <v>0</v>
      </c>
      <c r="I2000" s="49">
        <f t="shared" si="4711"/>
        <v>1500</v>
      </c>
      <c r="J2000" s="41">
        <f t="shared" si="4712"/>
        <v>3000</v>
      </c>
      <c r="K2000" s="8">
        <v>0</v>
      </c>
      <c r="L2000" s="49">
        <f t="shared" si="4713"/>
        <v>3</v>
      </c>
      <c r="M2000" s="49">
        <f t="shared" si="4714"/>
        <v>4500</v>
      </c>
    </row>
    <row r="2001" spans="1:13" s="42" customFormat="1" x14ac:dyDescent="0.25">
      <c r="A2001" s="5">
        <v>43214</v>
      </c>
      <c r="B2001" s="37" t="s">
        <v>415</v>
      </c>
      <c r="C2001" s="37">
        <v>500</v>
      </c>
      <c r="D2001" s="37" t="s">
        <v>17</v>
      </c>
      <c r="E2001" s="74">
        <v>1918</v>
      </c>
      <c r="F2001" s="37">
        <v>1923</v>
      </c>
      <c r="G2001" s="37">
        <v>1930</v>
      </c>
      <c r="H2001" s="74">
        <v>0</v>
      </c>
      <c r="I2001" s="49">
        <f t="shared" ref="I2001" si="4715">(IF(D2001="SELL",E2001-F2001,IF(D2001="BUY",F2001-E2001)))*C2001</f>
        <v>2500</v>
      </c>
      <c r="J2001" s="41">
        <f t="shared" ref="J2001" si="4716">(IF(D2001="SELL",IF(G2001="",0,F2001-G2001),IF(D2001="BUY",IF(G2001="",0,G2001-F2001))))*C2001</f>
        <v>3500</v>
      </c>
      <c r="K2001" s="8">
        <v>0</v>
      </c>
      <c r="L2001" s="49">
        <f t="shared" ref="L2001" si="4717">(J2001+I2001+K2001)/C2001</f>
        <v>12</v>
      </c>
      <c r="M2001" s="49">
        <f t="shared" ref="M2001" si="4718">L2001*C2001</f>
        <v>6000</v>
      </c>
    </row>
    <row r="2002" spans="1:13" s="42" customFormat="1" x14ac:dyDescent="0.25">
      <c r="A2002" s="5">
        <v>43213</v>
      </c>
      <c r="B2002" s="37" t="s">
        <v>414</v>
      </c>
      <c r="C2002" s="37">
        <v>1600</v>
      </c>
      <c r="D2002" s="37" t="s">
        <v>17</v>
      </c>
      <c r="E2002" s="74">
        <v>391</v>
      </c>
      <c r="F2002" s="37">
        <v>392</v>
      </c>
      <c r="G2002" s="37">
        <v>394</v>
      </c>
      <c r="H2002" s="74">
        <v>396</v>
      </c>
      <c r="I2002" s="49">
        <f t="shared" ref="I2002" si="4719">(IF(D2002="SELL",E2002-F2002,IF(D2002="BUY",F2002-E2002)))*C2002</f>
        <v>1600</v>
      </c>
      <c r="J2002" s="41">
        <f t="shared" ref="J2002" si="4720">(IF(D2002="SELL",IF(G2002="",0,F2002-G2002),IF(D2002="BUY",IF(G2002="",0,G2002-F2002))))*C2002</f>
        <v>3200</v>
      </c>
      <c r="K2002" s="8">
        <v>3200</v>
      </c>
      <c r="L2002" s="49">
        <f t="shared" ref="L2002" si="4721">(J2002+I2002+K2002)/C2002</f>
        <v>5</v>
      </c>
      <c r="M2002" s="49">
        <f t="shared" ref="M2002" si="4722">L2002*C2002</f>
        <v>8000</v>
      </c>
    </row>
    <row r="2003" spans="1:13" s="42" customFormat="1" x14ac:dyDescent="0.25">
      <c r="A2003" s="5">
        <v>43213</v>
      </c>
      <c r="B2003" s="37" t="s">
        <v>314</v>
      </c>
      <c r="C2003" s="37">
        <v>1500</v>
      </c>
      <c r="D2003" s="37" t="s">
        <v>17</v>
      </c>
      <c r="E2003" s="74">
        <v>972</v>
      </c>
      <c r="F2003" s="37">
        <v>974</v>
      </c>
      <c r="G2003" s="37">
        <v>0</v>
      </c>
      <c r="H2003" s="74">
        <v>0</v>
      </c>
      <c r="I2003" s="49">
        <f t="shared" ref="I2003" si="4723">(IF(D2003="SELL",E2003-F2003,IF(D2003="BUY",F2003-E2003)))*C2003</f>
        <v>3000</v>
      </c>
      <c r="J2003" s="41">
        <v>0</v>
      </c>
      <c r="K2003" s="8">
        <v>0</v>
      </c>
      <c r="L2003" s="49">
        <f t="shared" ref="L2003" si="4724">(J2003+I2003+K2003)/C2003</f>
        <v>2</v>
      </c>
      <c r="M2003" s="49">
        <f t="shared" ref="M2003" si="4725">L2003*C2003</f>
        <v>3000</v>
      </c>
    </row>
    <row r="2004" spans="1:13" s="42" customFormat="1" x14ac:dyDescent="0.25">
      <c r="A2004" s="5">
        <v>43213</v>
      </c>
      <c r="B2004" s="37" t="s">
        <v>379</v>
      </c>
      <c r="C2004" s="37">
        <v>1500</v>
      </c>
      <c r="D2004" s="37" t="s">
        <v>17</v>
      </c>
      <c r="E2004" s="74">
        <v>301</v>
      </c>
      <c r="F2004" s="37">
        <v>303</v>
      </c>
      <c r="G2004" s="37">
        <v>0</v>
      </c>
      <c r="H2004" s="74">
        <v>0</v>
      </c>
      <c r="I2004" s="49">
        <f t="shared" ref="I2004" si="4726">(IF(D2004="SELL",E2004-F2004,IF(D2004="BUY",F2004-E2004)))*C2004</f>
        <v>3000</v>
      </c>
      <c r="J2004" s="41">
        <v>0</v>
      </c>
      <c r="K2004" s="8">
        <v>0</v>
      </c>
      <c r="L2004" s="49">
        <f t="shared" ref="L2004" si="4727">(J2004+I2004+K2004)/C2004</f>
        <v>2</v>
      </c>
      <c r="M2004" s="49">
        <f t="shared" ref="M2004" si="4728">L2004*C2004</f>
        <v>3000</v>
      </c>
    </row>
    <row r="2005" spans="1:13" s="42" customFormat="1" x14ac:dyDescent="0.25">
      <c r="A2005" s="5">
        <v>43210</v>
      </c>
      <c r="B2005" s="37" t="s">
        <v>250</v>
      </c>
      <c r="C2005" s="37">
        <v>4500</v>
      </c>
      <c r="D2005" s="37" t="s">
        <v>17</v>
      </c>
      <c r="E2005" s="74">
        <v>238</v>
      </c>
      <c r="F2005" s="37">
        <v>238.5</v>
      </c>
      <c r="G2005" s="37">
        <v>239.5</v>
      </c>
      <c r="H2005" s="74">
        <v>240.5</v>
      </c>
      <c r="I2005" s="49">
        <f t="shared" ref="I2005" si="4729">(IF(D2005="SELL",E2005-F2005,IF(D2005="BUY",F2005-E2005)))*C2005</f>
        <v>2250</v>
      </c>
      <c r="J2005" s="41">
        <f t="shared" ref="J2005" si="4730">(IF(D2005="SELL",IF(G2005="",0,F2005-G2005),IF(D2005="BUY",IF(G2005="",0,G2005-F2005))))*C2005</f>
        <v>4500</v>
      </c>
      <c r="K2005" s="8">
        <v>4500</v>
      </c>
      <c r="L2005" s="49">
        <f t="shared" ref="L2005" si="4731">(J2005+I2005+K2005)/C2005</f>
        <v>2.5</v>
      </c>
      <c r="M2005" s="49">
        <f t="shared" ref="M2005" si="4732">L2005*C2005</f>
        <v>11250</v>
      </c>
    </row>
    <row r="2006" spans="1:13" s="42" customFormat="1" x14ac:dyDescent="0.25">
      <c r="A2006" s="5">
        <v>43210</v>
      </c>
      <c r="B2006" s="37" t="s">
        <v>413</v>
      </c>
      <c r="C2006" s="37">
        <v>500</v>
      </c>
      <c r="D2006" s="37" t="s">
        <v>17</v>
      </c>
      <c r="E2006" s="74">
        <v>1035</v>
      </c>
      <c r="F2006" s="37">
        <v>1039</v>
      </c>
      <c r="G2006" s="37">
        <v>1045</v>
      </c>
      <c r="H2006" s="74">
        <v>0</v>
      </c>
      <c r="I2006" s="49">
        <f t="shared" ref="I2006" si="4733">(IF(D2006="SELL",E2006-F2006,IF(D2006="BUY",F2006-E2006)))*C2006</f>
        <v>2000</v>
      </c>
      <c r="J2006" s="41">
        <f t="shared" ref="J2006" si="4734">(IF(D2006="SELL",IF(G2006="",0,F2006-G2006),IF(D2006="BUY",IF(G2006="",0,G2006-F2006))))*C2006</f>
        <v>3000</v>
      </c>
      <c r="K2006" s="8">
        <v>0</v>
      </c>
      <c r="L2006" s="49">
        <f t="shared" ref="L2006" si="4735">(J2006+I2006+K2006)/C2006</f>
        <v>10</v>
      </c>
      <c r="M2006" s="49">
        <f t="shared" ref="M2006" si="4736">L2006*C2006</f>
        <v>5000</v>
      </c>
    </row>
    <row r="2007" spans="1:13" s="42" customFormat="1" x14ac:dyDescent="0.25">
      <c r="A2007" s="5">
        <v>43210</v>
      </c>
      <c r="B2007" s="37" t="s">
        <v>344</v>
      </c>
      <c r="C2007" s="37">
        <v>1200</v>
      </c>
      <c r="D2007" s="37" t="s">
        <v>17</v>
      </c>
      <c r="E2007" s="74">
        <v>766</v>
      </c>
      <c r="F2007" s="37">
        <v>767.7</v>
      </c>
      <c r="G2007" s="37">
        <v>0</v>
      </c>
      <c r="H2007" s="74">
        <v>0</v>
      </c>
      <c r="I2007" s="49">
        <f t="shared" ref="I2007" si="4737">(IF(D2007="SELL",E2007-F2007,IF(D2007="BUY",F2007-E2007)))*C2007</f>
        <v>2040.0000000000546</v>
      </c>
      <c r="J2007" s="41">
        <v>0</v>
      </c>
      <c r="K2007" s="8">
        <v>0</v>
      </c>
      <c r="L2007" s="49">
        <f t="shared" ref="L2007" si="4738">(J2007+I2007+K2007)/C2007</f>
        <v>1.7000000000000455</v>
      </c>
      <c r="M2007" s="49">
        <f t="shared" ref="M2007" si="4739">L2007*C2007</f>
        <v>2040.0000000000546</v>
      </c>
    </row>
    <row r="2008" spans="1:13" s="42" customFormat="1" x14ac:dyDescent="0.25">
      <c r="A2008" s="5">
        <v>43209</v>
      </c>
      <c r="B2008" s="37" t="s">
        <v>224</v>
      </c>
      <c r="C2008" s="37">
        <v>1061</v>
      </c>
      <c r="D2008" s="37" t="s">
        <v>17</v>
      </c>
      <c r="E2008" s="74">
        <v>615</v>
      </c>
      <c r="F2008" s="37">
        <v>617</v>
      </c>
      <c r="G2008" s="37">
        <v>620</v>
      </c>
      <c r="H2008" s="74">
        <v>623</v>
      </c>
      <c r="I2008" s="49">
        <f t="shared" ref="I2008" si="4740">(IF(D2008="SELL",E2008-F2008,IF(D2008="BUY",F2008-E2008)))*C2008</f>
        <v>2122</v>
      </c>
      <c r="J2008" s="41">
        <f t="shared" ref="J2008" si="4741">(IF(D2008="SELL",IF(G2008="",0,F2008-G2008),IF(D2008="BUY",IF(G2008="",0,G2008-F2008))))*C2008</f>
        <v>3183</v>
      </c>
      <c r="K2008" s="8">
        <v>3183</v>
      </c>
      <c r="L2008" s="49">
        <f t="shared" ref="L2008" si="4742">(J2008+I2008+K2008)/C2008</f>
        <v>8</v>
      </c>
      <c r="M2008" s="49">
        <f t="shared" ref="M2008" si="4743">L2008*C2008</f>
        <v>8488</v>
      </c>
    </row>
    <row r="2009" spans="1:13" s="42" customFormat="1" x14ac:dyDescent="0.25">
      <c r="A2009" s="5">
        <v>43209</v>
      </c>
      <c r="B2009" s="37" t="s">
        <v>49</v>
      </c>
      <c r="C2009" s="37">
        <v>1750</v>
      </c>
      <c r="D2009" s="37" t="s">
        <v>17</v>
      </c>
      <c r="E2009" s="74">
        <v>314.64999999999998</v>
      </c>
      <c r="F2009" s="37">
        <v>316</v>
      </c>
      <c r="G2009" s="37">
        <v>318</v>
      </c>
      <c r="H2009" s="74">
        <v>320</v>
      </c>
      <c r="I2009" s="49">
        <f t="shared" ref="I2009" si="4744">(IF(D2009="SELL",E2009-F2009,IF(D2009="BUY",F2009-E2009)))*C2009</f>
        <v>2362.50000000004</v>
      </c>
      <c r="J2009" s="41">
        <f t="shared" ref="J2009" si="4745">(IF(D2009="SELL",IF(G2009="",0,F2009-G2009),IF(D2009="BUY",IF(G2009="",0,G2009-F2009))))*C2009</f>
        <v>3500</v>
      </c>
      <c r="K2009" s="8">
        <v>3500</v>
      </c>
      <c r="L2009" s="49">
        <f t="shared" ref="L2009" si="4746">(J2009+I2009+K2009)/C2009</f>
        <v>5.3500000000000227</v>
      </c>
      <c r="M2009" s="49">
        <f t="shared" ref="M2009" si="4747">L2009*C2009</f>
        <v>9362.50000000004</v>
      </c>
    </row>
    <row r="2010" spans="1:13" s="42" customFormat="1" x14ac:dyDescent="0.25">
      <c r="A2010" s="5">
        <v>43209</v>
      </c>
      <c r="B2010" s="37" t="s">
        <v>409</v>
      </c>
      <c r="C2010" s="37">
        <v>1000</v>
      </c>
      <c r="D2010" s="37" t="s">
        <v>17</v>
      </c>
      <c r="E2010" s="74">
        <v>441.5</v>
      </c>
      <c r="F2010" s="37">
        <v>443</v>
      </c>
      <c r="G2010" s="37">
        <v>446</v>
      </c>
      <c r="H2010" s="74">
        <v>0</v>
      </c>
      <c r="I2010" s="49">
        <f t="shared" ref="I2010" si="4748">(IF(D2010="SELL",E2010-F2010,IF(D2010="BUY",F2010-E2010)))*C2010</f>
        <v>1500</v>
      </c>
      <c r="J2010" s="41">
        <f t="shared" ref="J2010" si="4749">(IF(D2010="SELL",IF(G2010="",0,F2010-G2010),IF(D2010="BUY",IF(G2010="",0,G2010-F2010))))*C2010</f>
        <v>3000</v>
      </c>
      <c r="K2010" s="8">
        <v>0</v>
      </c>
      <c r="L2010" s="49">
        <f t="shared" ref="L2010" si="4750">(J2010+I2010+K2010)/C2010</f>
        <v>4.5</v>
      </c>
      <c r="M2010" s="49">
        <f t="shared" ref="M2010" si="4751">L2010*C2010</f>
        <v>4500</v>
      </c>
    </row>
    <row r="2011" spans="1:13" s="42" customFormat="1" x14ac:dyDescent="0.25">
      <c r="A2011" s="5">
        <v>43208</v>
      </c>
      <c r="B2011" s="37" t="s">
        <v>330</v>
      </c>
      <c r="C2011" s="37">
        <v>5000</v>
      </c>
      <c r="D2011" s="37" t="s">
        <v>17</v>
      </c>
      <c r="E2011" s="74">
        <v>216</v>
      </c>
      <c r="F2011" s="37">
        <v>216.5</v>
      </c>
      <c r="G2011" s="37">
        <v>217.05</v>
      </c>
      <c r="H2011" s="74">
        <v>0</v>
      </c>
      <c r="I2011" s="49">
        <f t="shared" ref="I2011" si="4752">(IF(D2011="SELL",E2011-F2011,IF(D2011="BUY",F2011-E2011)))*C2011</f>
        <v>2500</v>
      </c>
      <c r="J2011" s="41">
        <f t="shared" ref="J2011" si="4753">(IF(D2011="SELL",IF(G2011="",0,F2011-G2011),IF(D2011="BUY",IF(G2011="",0,G2011-F2011))))*C2011</f>
        <v>2750.0000000000568</v>
      </c>
      <c r="K2011" s="8">
        <v>0</v>
      </c>
      <c r="L2011" s="49">
        <f t="shared" ref="L2011" si="4754">(J2011+I2011+K2011)/C2011</f>
        <v>1.0500000000000114</v>
      </c>
      <c r="M2011" s="49">
        <f t="shared" ref="M2011" si="4755">L2011*C2011</f>
        <v>5250.0000000000564</v>
      </c>
    </row>
    <row r="2012" spans="1:13" s="42" customFormat="1" x14ac:dyDescent="0.25">
      <c r="A2012" s="5">
        <v>43208</v>
      </c>
      <c r="B2012" s="37" t="s">
        <v>412</v>
      </c>
      <c r="C2012" s="37">
        <v>3500</v>
      </c>
      <c r="D2012" s="37" t="s">
        <v>17</v>
      </c>
      <c r="E2012" s="74">
        <v>152</v>
      </c>
      <c r="F2012" s="37">
        <v>152.65</v>
      </c>
      <c r="G2012" s="37">
        <v>0</v>
      </c>
      <c r="H2012" s="74">
        <v>0</v>
      </c>
      <c r="I2012" s="49">
        <f t="shared" ref="I2012" si="4756">(IF(D2012="SELL",E2012-F2012,IF(D2012="BUY",F2012-E2012)))*C2012</f>
        <v>2275.00000000002</v>
      </c>
      <c r="J2012" s="41">
        <v>0</v>
      </c>
      <c r="K2012" s="8">
        <v>0</v>
      </c>
      <c r="L2012" s="49">
        <f t="shared" ref="L2012" si="4757">(J2012+I2012+K2012)/C2012</f>
        <v>0.65000000000000568</v>
      </c>
      <c r="M2012" s="49">
        <f t="shared" ref="M2012" si="4758">L2012*C2012</f>
        <v>2275.00000000002</v>
      </c>
    </row>
    <row r="2013" spans="1:13" s="42" customFormat="1" x14ac:dyDescent="0.25">
      <c r="A2013" s="5">
        <v>43207</v>
      </c>
      <c r="B2013" s="37" t="s">
        <v>330</v>
      </c>
      <c r="C2013" s="37">
        <v>5000</v>
      </c>
      <c r="D2013" s="37" t="s">
        <v>17</v>
      </c>
      <c r="E2013" s="74">
        <v>213.4</v>
      </c>
      <c r="F2013" s="37">
        <v>214</v>
      </c>
      <c r="G2013" s="37">
        <v>215</v>
      </c>
      <c r="H2013" s="74">
        <v>216</v>
      </c>
      <c r="I2013" s="49">
        <f t="shared" ref="I2013" si="4759">(IF(D2013="SELL",E2013-F2013,IF(D2013="BUY",F2013-E2013)))*C2013</f>
        <v>2999.9999999999718</v>
      </c>
      <c r="J2013" s="41">
        <f t="shared" ref="J2013" si="4760">(IF(D2013="SELL",IF(G2013="",0,F2013-G2013),IF(D2013="BUY",IF(G2013="",0,G2013-F2013))))*C2013</f>
        <v>5000</v>
      </c>
      <c r="K2013" s="8">
        <v>5000</v>
      </c>
      <c r="L2013" s="49">
        <f t="shared" ref="L2013" si="4761">(J2013+I2013+K2013)/C2013</f>
        <v>2.5999999999999943</v>
      </c>
      <c r="M2013" s="49">
        <f t="shared" ref="M2013" si="4762">L2013*C2013</f>
        <v>12999.999999999971</v>
      </c>
    </row>
    <row r="2014" spans="1:13" s="42" customFormat="1" x14ac:dyDescent="0.25">
      <c r="A2014" s="5">
        <v>43207</v>
      </c>
      <c r="B2014" s="37" t="s">
        <v>411</v>
      </c>
      <c r="C2014" s="37">
        <v>1500</v>
      </c>
      <c r="D2014" s="37" t="s">
        <v>17</v>
      </c>
      <c r="E2014" s="74">
        <v>933</v>
      </c>
      <c r="F2014" s="37">
        <v>935</v>
      </c>
      <c r="G2014" s="37">
        <v>937.95</v>
      </c>
      <c r="H2014" s="74">
        <v>0</v>
      </c>
      <c r="I2014" s="49">
        <f t="shared" ref="I2014" si="4763">(IF(D2014="SELL",E2014-F2014,IF(D2014="BUY",F2014-E2014)))*C2014</f>
        <v>3000</v>
      </c>
      <c r="J2014" s="41">
        <f t="shared" ref="J2014" si="4764">(IF(D2014="SELL",IF(G2014="",0,F2014-G2014),IF(D2014="BUY",IF(G2014="",0,G2014-F2014))))*C2014</f>
        <v>4425.0000000000682</v>
      </c>
      <c r="K2014" s="8">
        <v>0</v>
      </c>
      <c r="L2014" s="49">
        <f t="shared" ref="L2014" si="4765">(J2014+I2014+K2014)/C2014</f>
        <v>4.9500000000000455</v>
      </c>
      <c r="M2014" s="49">
        <f t="shared" ref="M2014" si="4766">L2014*C2014</f>
        <v>7425.0000000000682</v>
      </c>
    </row>
    <row r="2015" spans="1:13" s="42" customFormat="1" x14ac:dyDescent="0.25">
      <c r="A2015" s="5">
        <v>43207</v>
      </c>
      <c r="B2015" s="37" t="s">
        <v>391</v>
      </c>
      <c r="C2015" s="37">
        <v>1200</v>
      </c>
      <c r="D2015" s="37" t="s">
        <v>17</v>
      </c>
      <c r="E2015" s="74">
        <v>880</v>
      </c>
      <c r="F2015" s="37">
        <v>882.5</v>
      </c>
      <c r="G2015" s="37">
        <v>0</v>
      </c>
      <c r="H2015" s="74">
        <v>0</v>
      </c>
      <c r="I2015" s="49">
        <f t="shared" ref="I2015" si="4767">(IF(D2015="SELL",E2015-F2015,IF(D2015="BUY",F2015-E2015)))*C2015</f>
        <v>3000</v>
      </c>
      <c r="J2015" s="41">
        <v>0</v>
      </c>
      <c r="K2015" s="8">
        <v>0</v>
      </c>
      <c r="L2015" s="49">
        <f t="shared" ref="L2015" si="4768">(J2015+I2015+K2015)/C2015</f>
        <v>2.5</v>
      </c>
      <c r="M2015" s="49">
        <f t="shared" ref="M2015" si="4769">L2015*C2015</f>
        <v>3000</v>
      </c>
    </row>
    <row r="2016" spans="1:13" s="42" customFormat="1" x14ac:dyDescent="0.25">
      <c r="A2016" s="5">
        <v>43207</v>
      </c>
      <c r="B2016" s="37" t="s">
        <v>410</v>
      </c>
      <c r="C2016" s="37">
        <v>1250</v>
      </c>
      <c r="D2016" s="37" t="s">
        <v>17</v>
      </c>
      <c r="E2016" s="74">
        <v>508</v>
      </c>
      <c r="F2016" s="37">
        <v>510</v>
      </c>
      <c r="G2016" s="37">
        <v>0</v>
      </c>
      <c r="H2016" s="74">
        <v>0</v>
      </c>
      <c r="I2016" s="49">
        <f t="shared" ref="I2016" si="4770">(IF(D2016="SELL",E2016-F2016,IF(D2016="BUY",F2016-E2016)))*C2016</f>
        <v>2500</v>
      </c>
      <c r="J2016" s="41">
        <v>0</v>
      </c>
      <c r="K2016" s="8">
        <v>0</v>
      </c>
      <c r="L2016" s="49">
        <f t="shared" ref="L2016" si="4771">(J2016+I2016+K2016)/C2016</f>
        <v>2</v>
      </c>
      <c r="M2016" s="49">
        <f t="shared" ref="M2016" si="4772">L2016*C2016</f>
        <v>2500</v>
      </c>
    </row>
    <row r="2017" spans="1:13" s="42" customFormat="1" x14ac:dyDescent="0.25">
      <c r="A2017" s="5">
        <v>43206</v>
      </c>
      <c r="B2017" s="37" t="s">
        <v>337</v>
      </c>
      <c r="C2017" s="37">
        <v>1500</v>
      </c>
      <c r="D2017" s="37" t="s">
        <v>17</v>
      </c>
      <c r="E2017" s="74">
        <v>560</v>
      </c>
      <c r="F2017" s="37">
        <v>562</v>
      </c>
      <c r="G2017" s="37">
        <v>564</v>
      </c>
      <c r="H2017" s="74">
        <v>568</v>
      </c>
      <c r="I2017" s="49">
        <f t="shared" ref="I2017" si="4773">(IF(D2017="SELL",E2017-F2017,IF(D2017="BUY",F2017-E2017)))*C2017</f>
        <v>3000</v>
      </c>
      <c r="J2017" s="41">
        <f t="shared" ref="J2017" si="4774">(IF(D2017="SELL",IF(G2017="",0,F2017-G2017),IF(D2017="BUY",IF(G2017="",0,G2017-F2017))))*C2017</f>
        <v>3000</v>
      </c>
      <c r="K2017" s="8">
        <v>6000</v>
      </c>
      <c r="L2017" s="49">
        <f t="shared" ref="L2017" si="4775">(J2017+I2017+K2017)/C2017</f>
        <v>8</v>
      </c>
      <c r="M2017" s="49">
        <f t="shared" ref="M2017" si="4776">L2017*C2017</f>
        <v>12000</v>
      </c>
    </row>
    <row r="2018" spans="1:13" s="42" customFormat="1" x14ac:dyDescent="0.25">
      <c r="A2018" s="5">
        <v>43206</v>
      </c>
      <c r="B2018" s="37" t="s">
        <v>338</v>
      </c>
      <c r="C2018" s="37">
        <v>1600</v>
      </c>
      <c r="D2018" s="37" t="s">
        <v>17</v>
      </c>
      <c r="E2018" s="74">
        <v>388</v>
      </c>
      <c r="F2018" s="37">
        <v>390</v>
      </c>
      <c r="G2018" s="37">
        <v>393</v>
      </c>
      <c r="H2018" s="74">
        <v>396</v>
      </c>
      <c r="I2018" s="49">
        <f t="shared" ref="I2018" si="4777">(IF(D2018="SELL",E2018-F2018,IF(D2018="BUY",F2018-E2018)))*C2018</f>
        <v>3200</v>
      </c>
      <c r="J2018" s="41">
        <f t="shared" ref="J2018" si="4778">(IF(D2018="SELL",IF(G2018="",0,F2018-G2018),IF(D2018="BUY",IF(G2018="",0,G2018-F2018))))*C2018</f>
        <v>4800</v>
      </c>
      <c r="K2018" s="8">
        <v>4800</v>
      </c>
      <c r="L2018" s="49">
        <f t="shared" ref="L2018" si="4779">(J2018+I2018+K2018)/C2018</f>
        <v>8</v>
      </c>
      <c r="M2018" s="49">
        <f t="shared" ref="M2018" si="4780">L2018*C2018</f>
        <v>12800</v>
      </c>
    </row>
    <row r="2019" spans="1:13" s="42" customFormat="1" x14ac:dyDescent="0.25">
      <c r="A2019" s="5">
        <v>43206</v>
      </c>
      <c r="B2019" s="37" t="s">
        <v>324</v>
      </c>
      <c r="C2019" s="37">
        <v>1100</v>
      </c>
      <c r="D2019" s="37" t="s">
        <v>17</v>
      </c>
      <c r="E2019" s="74">
        <v>562.5</v>
      </c>
      <c r="F2019" s="37">
        <v>564.5</v>
      </c>
      <c r="G2019" s="37">
        <v>566.54999999999995</v>
      </c>
      <c r="H2019" s="74">
        <v>0</v>
      </c>
      <c r="I2019" s="49">
        <f t="shared" ref="I2019" si="4781">(IF(D2019="SELL",E2019-F2019,IF(D2019="BUY",F2019-E2019)))*C2019</f>
        <v>2200</v>
      </c>
      <c r="J2019" s="41">
        <f t="shared" ref="J2019" si="4782">(IF(D2019="SELL",IF(G2019="",0,F2019-G2019),IF(D2019="BUY",IF(G2019="",0,G2019-F2019))))*C2019</f>
        <v>2254.99999999995</v>
      </c>
      <c r="K2019" s="8">
        <v>0</v>
      </c>
      <c r="L2019" s="49">
        <f t="shared" ref="L2019" si="4783">(J2019+I2019+K2019)/C2019</f>
        <v>4.0499999999999545</v>
      </c>
      <c r="M2019" s="49">
        <f t="shared" ref="M2019" si="4784">L2019*C2019</f>
        <v>4454.99999999995</v>
      </c>
    </row>
    <row r="2020" spans="1:13" s="42" customFormat="1" x14ac:dyDescent="0.25">
      <c r="A2020" s="5">
        <v>43203</v>
      </c>
      <c r="B2020" s="37" t="s">
        <v>409</v>
      </c>
      <c r="C2020" s="37">
        <v>1000</v>
      </c>
      <c r="D2020" s="37" t="s">
        <v>20</v>
      </c>
      <c r="E2020" s="74">
        <v>443</v>
      </c>
      <c r="F2020" s="37">
        <v>441</v>
      </c>
      <c r="G2020" s="37">
        <v>438</v>
      </c>
      <c r="H2020" s="74">
        <v>434.25</v>
      </c>
      <c r="I2020" s="49">
        <f t="shared" ref="I2020:I2021" si="4785">(IF(D2020="SELL",E2020-F2020,IF(D2020="BUY",F2020-E2020)))*C2020</f>
        <v>2000</v>
      </c>
      <c r="J2020" s="41">
        <f t="shared" ref="J2020" si="4786">(IF(D2020="SELL",IF(G2020="",0,F2020-G2020),IF(D2020="BUY",IF(G2020="",0,G2020-F2020))))*C2020</f>
        <v>3000</v>
      </c>
      <c r="K2020" s="8">
        <v>3775</v>
      </c>
      <c r="L2020" s="49">
        <f t="shared" ref="L2020:L2021" si="4787">(J2020+I2020+K2020)/C2020</f>
        <v>8.7750000000000004</v>
      </c>
      <c r="M2020" s="49">
        <f t="shared" ref="M2020:M2021" si="4788">L2020*C2020</f>
        <v>8775</v>
      </c>
    </row>
    <row r="2021" spans="1:13" s="42" customFormat="1" x14ac:dyDescent="0.25">
      <c r="A2021" s="5">
        <v>43203</v>
      </c>
      <c r="B2021" s="37" t="s">
        <v>250</v>
      </c>
      <c r="C2021" s="37">
        <v>4500</v>
      </c>
      <c r="D2021" s="37" t="s">
        <v>17</v>
      </c>
      <c r="E2021" s="74">
        <v>330.85</v>
      </c>
      <c r="F2021" s="37">
        <v>331.35</v>
      </c>
      <c r="G2021" s="37">
        <v>331.85</v>
      </c>
      <c r="H2021" s="74">
        <v>0</v>
      </c>
      <c r="I2021" s="49">
        <f t="shared" si="4785"/>
        <v>2250</v>
      </c>
      <c r="J2021" s="41">
        <f t="shared" ref="J2021:J2022" si="4789">(IF(D2021="SELL",IF(G2021="",0,F2021-G2021),IF(D2021="BUY",IF(G2021="",0,G2021-F2021))))*C2021</f>
        <v>2250</v>
      </c>
      <c r="K2021" s="8">
        <v>0</v>
      </c>
      <c r="L2021" s="49">
        <f t="shared" si="4787"/>
        <v>1</v>
      </c>
      <c r="M2021" s="49">
        <f t="shared" si="4788"/>
        <v>4500</v>
      </c>
    </row>
    <row r="2022" spans="1:13" s="42" customFormat="1" x14ac:dyDescent="0.25">
      <c r="A2022" s="5">
        <v>43202</v>
      </c>
      <c r="B2022" s="37" t="s">
        <v>408</v>
      </c>
      <c r="C2022" s="37">
        <v>3000</v>
      </c>
      <c r="D2022" s="37" t="s">
        <v>17</v>
      </c>
      <c r="E2022" s="74">
        <v>236.5</v>
      </c>
      <c r="F2022" s="37">
        <v>237.5</v>
      </c>
      <c r="G2022" s="37">
        <v>238.45</v>
      </c>
      <c r="H2022" s="74">
        <v>0</v>
      </c>
      <c r="I2022" s="49">
        <f t="shared" ref="I2022" si="4790">(IF(D2022="SELL",E2022-F2022,IF(D2022="BUY",F2022-E2022)))*C2022</f>
        <v>3000</v>
      </c>
      <c r="J2022" s="41">
        <f t="shared" si="4789"/>
        <v>2849.9999999999659</v>
      </c>
      <c r="K2022" s="8">
        <v>0</v>
      </c>
      <c r="L2022" s="49">
        <f t="shared" ref="L2022" si="4791">(J2022+I2022+K2022)/C2022</f>
        <v>1.9499999999999884</v>
      </c>
      <c r="M2022" s="49">
        <f t="shared" ref="M2022" si="4792">L2022*C2022</f>
        <v>5849.9999999999654</v>
      </c>
    </row>
    <row r="2023" spans="1:13" s="42" customFormat="1" x14ac:dyDescent="0.25">
      <c r="A2023" s="5">
        <v>43202</v>
      </c>
      <c r="B2023" s="37" t="s">
        <v>374</v>
      </c>
      <c r="C2023" s="37">
        <v>700</v>
      </c>
      <c r="D2023" s="37" t="s">
        <v>17</v>
      </c>
      <c r="E2023" s="74">
        <v>1041</v>
      </c>
      <c r="F2023" s="37">
        <v>1044</v>
      </c>
      <c r="G2023" s="37">
        <v>0</v>
      </c>
      <c r="H2023" s="74">
        <v>0</v>
      </c>
      <c r="I2023" s="49">
        <f t="shared" ref="I2023" si="4793">(IF(D2023="SELL",E2023-F2023,IF(D2023="BUY",F2023-E2023)))*C2023</f>
        <v>2100</v>
      </c>
      <c r="J2023" s="41">
        <v>0</v>
      </c>
      <c r="K2023" s="8">
        <v>0</v>
      </c>
      <c r="L2023" s="49">
        <f t="shared" ref="L2023" si="4794">(J2023+I2023+K2023)/C2023</f>
        <v>3</v>
      </c>
      <c r="M2023" s="49">
        <f t="shared" ref="M2023" si="4795">L2023*C2023</f>
        <v>2100</v>
      </c>
    </row>
    <row r="2024" spans="1:13" s="42" customFormat="1" x14ac:dyDescent="0.25">
      <c r="A2024" s="5">
        <v>43201</v>
      </c>
      <c r="B2024" s="37" t="s">
        <v>140</v>
      </c>
      <c r="C2024" s="37">
        <v>7500</v>
      </c>
      <c r="D2024" s="37" t="s">
        <v>17</v>
      </c>
      <c r="E2024" s="74">
        <v>89.7</v>
      </c>
      <c r="F2024" s="37">
        <v>90</v>
      </c>
      <c r="G2024" s="37">
        <v>90.5</v>
      </c>
      <c r="H2024" s="74">
        <v>0</v>
      </c>
      <c r="I2024" s="49">
        <f t="shared" ref="I2024" si="4796">(IF(D2024="SELL",E2024-F2024,IF(D2024="BUY",F2024-E2024)))*C2024</f>
        <v>2249.9999999999786</v>
      </c>
      <c r="J2024" s="41">
        <f t="shared" ref="J2024" si="4797">(IF(D2024="SELL",IF(G2024="",0,F2024-G2024),IF(D2024="BUY",IF(G2024="",0,G2024-F2024))))*C2024</f>
        <v>3750</v>
      </c>
      <c r="K2024" s="8">
        <v>0</v>
      </c>
      <c r="L2024" s="49">
        <f t="shared" ref="L2024" si="4798">(J2024+I2024+K2024)/C2024</f>
        <v>0.79999999999999705</v>
      </c>
      <c r="M2024" s="49">
        <f t="shared" ref="M2024" si="4799">L2024*C2024</f>
        <v>5999.9999999999782</v>
      </c>
    </row>
    <row r="2025" spans="1:13" s="42" customFormat="1" x14ac:dyDescent="0.25">
      <c r="A2025" s="5">
        <v>43201</v>
      </c>
      <c r="B2025" s="37" t="s">
        <v>75</v>
      </c>
      <c r="C2025" s="37">
        <v>1200</v>
      </c>
      <c r="D2025" s="37" t="s">
        <v>17</v>
      </c>
      <c r="E2025" s="74">
        <v>630.54999999999995</v>
      </c>
      <c r="F2025" s="37">
        <v>632.54999999999995</v>
      </c>
      <c r="G2025" s="37">
        <v>634.95000000000005</v>
      </c>
      <c r="H2025" s="74">
        <v>0</v>
      </c>
      <c r="I2025" s="49">
        <f t="shared" ref="I2025" si="4800">(IF(D2025="SELL",E2025-F2025,IF(D2025="BUY",F2025-E2025)))*C2025</f>
        <v>2400</v>
      </c>
      <c r="J2025" s="41">
        <f t="shared" ref="J2025" si="4801">(IF(D2025="SELL",IF(G2025="",0,F2025-G2025),IF(D2025="BUY",IF(G2025="",0,G2025-F2025))))*C2025</f>
        <v>2880.0000000001091</v>
      </c>
      <c r="K2025" s="8">
        <v>0</v>
      </c>
      <c r="L2025" s="49">
        <f t="shared" ref="L2025" si="4802">(J2025+I2025+K2025)/C2025</f>
        <v>4.4000000000000909</v>
      </c>
      <c r="M2025" s="49">
        <f t="shared" ref="M2025" si="4803">L2025*C2025</f>
        <v>5280.0000000001091</v>
      </c>
    </row>
    <row r="2026" spans="1:13" s="42" customFormat="1" x14ac:dyDescent="0.25">
      <c r="A2026" s="5">
        <v>43200</v>
      </c>
      <c r="B2026" s="37" t="s">
        <v>19</v>
      </c>
      <c r="C2026" s="37">
        <v>5000</v>
      </c>
      <c r="D2026" s="37" t="s">
        <v>17</v>
      </c>
      <c r="E2026" s="74">
        <v>211.5</v>
      </c>
      <c r="F2026" s="37">
        <v>212</v>
      </c>
      <c r="G2026" s="37">
        <v>213</v>
      </c>
      <c r="H2026" s="74">
        <v>213.9</v>
      </c>
      <c r="I2026" s="49">
        <f t="shared" ref="I2026" si="4804">(IF(D2026="SELL",E2026-F2026,IF(D2026="BUY",F2026-E2026)))*C2026</f>
        <v>2500</v>
      </c>
      <c r="J2026" s="41">
        <f t="shared" ref="J2026" si="4805">(IF(D2026="SELL",IF(G2026="",0,F2026-G2026),IF(D2026="BUY",IF(G2026="",0,G2026-F2026))))*C2026</f>
        <v>5000</v>
      </c>
      <c r="K2026" s="8">
        <v>4500</v>
      </c>
      <c r="L2026" s="49">
        <f t="shared" ref="L2026" si="4806">(J2026+I2026+K2026)/C2026</f>
        <v>2.4</v>
      </c>
      <c r="M2026" s="49">
        <f t="shared" ref="M2026" si="4807">L2026*C2026</f>
        <v>12000</v>
      </c>
    </row>
    <row r="2027" spans="1:13" s="42" customFormat="1" x14ac:dyDescent="0.25">
      <c r="A2027" s="5">
        <v>43200</v>
      </c>
      <c r="B2027" s="37" t="s">
        <v>75</v>
      </c>
      <c r="C2027" s="37">
        <v>1200</v>
      </c>
      <c r="D2027" s="37" t="s">
        <v>17</v>
      </c>
      <c r="E2027" s="74">
        <v>225.5</v>
      </c>
      <c r="F2027" s="37">
        <v>227.5</v>
      </c>
      <c r="G2027" s="37">
        <v>0</v>
      </c>
      <c r="H2027" s="74">
        <v>0</v>
      </c>
      <c r="I2027" s="49">
        <f t="shared" ref="I2027" si="4808">(IF(D2027="SELL",E2027-F2027,IF(D2027="BUY",F2027-E2027)))*C2027</f>
        <v>2400</v>
      </c>
      <c r="J2027" s="41">
        <v>0</v>
      </c>
      <c r="K2027" s="8">
        <v>0</v>
      </c>
      <c r="L2027" s="49">
        <f t="shared" ref="L2027" si="4809">(J2027+I2027+K2027)/C2027</f>
        <v>2</v>
      </c>
      <c r="M2027" s="49">
        <f t="shared" ref="M2027" si="4810">L2027*C2027</f>
        <v>2400</v>
      </c>
    </row>
    <row r="2028" spans="1:13" s="42" customFormat="1" x14ac:dyDescent="0.25">
      <c r="A2028" s="5">
        <v>43200</v>
      </c>
      <c r="B2028" s="37" t="s">
        <v>407</v>
      </c>
      <c r="C2028" s="37">
        <v>6000</v>
      </c>
      <c r="D2028" s="37" t="s">
        <v>17</v>
      </c>
      <c r="E2028" s="74">
        <v>117.5</v>
      </c>
      <c r="F2028" s="37">
        <v>116.5</v>
      </c>
      <c r="G2028" s="37">
        <v>0</v>
      </c>
      <c r="H2028" s="74">
        <v>0</v>
      </c>
      <c r="I2028" s="49">
        <f t="shared" ref="I2028" si="4811">(IF(D2028="SELL",E2028-F2028,IF(D2028="BUY",F2028-E2028)))*C2028</f>
        <v>-6000</v>
      </c>
      <c r="J2028" s="41">
        <v>0</v>
      </c>
      <c r="K2028" s="8">
        <v>0</v>
      </c>
      <c r="L2028" s="49">
        <f t="shared" ref="L2028" si="4812">(J2028+I2028+K2028)/C2028</f>
        <v>-1</v>
      </c>
      <c r="M2028" s="49">
        <f t="shared" ref="M2028" si="4813">L2028*C2028</f>
        <v>-6000</v>
      </c>
    </row>
    <row r="2029" spans="1:13" s="42" customFormat="1" x14ac:dyDescent="0.25">
      <c r="A2029" s="5">
        <v>43199</v>
      </c>
      <c r="B2029" s="37" t="s">
        <v>246</v>
      </c>
      <c r="C2029" s="37">
        <v>1575</v>
      </c>
      <c r="D2029" s="37" t="s">
        <v>17</v>
      </c>
      <c r="E2029" s="74">
        <v>361.5</v>
      </c>
      <c r="F2029" s="37">
        <v>363.5</v>
      </c>
      <c r="G2029" s="37">
        <v>366</v>
      </c>
      <c r="H2029" s="74">
        <v>369</v>
      </c>
      <c r="I2029" s="49">
        <f t="shared" ref="I2029" si="4814">(IF(D2029="SELL",E2029-F2029,IF(D2029="BUY",F2029-E2029)))*C2029</f>
        <v>3150</v>
      </c>
      <c r="J2029" s="41">
        <f t="shared" ref="J2029:J2033" si="4815">(IF(D2029="SELL",IF(G2029="",0,F2029-G2029),IF(D2029="BUY",IF(G2029="",0,G2029-F2029))))*C2029</f>
        <v>3937.5</v>
      </c>
      <c r="K2029" s="8">
        <v>4725</v>
      </c>
      <c r="L2029" s="49">
        <f t="shared" ref="L2029" si="4816">(J2029+I2029+K2029)/C2029</f>
        <v>7.5</v>
      </c>
      <c r="M2029" s="49">
        <f t="shared" ref="M2029" si="4817">L2029*C2029</f>
        <v>11812.5</v>
      </c>
    </row>
    <row r="2030" spans="1:13" s="42" customFormat="1" x14ac:dyDescent="0.25">
      <c r="A2030" s="5">
        <v>43199</v>
      </c>
      <c r="B2030" s="37" t="s">
        <v>326</v>
      </c>
      <c r="C2030" s="37">
        <v>6000</v>
      </c>
      <c r="D2030" s="37" t="s">
        <v>17</v>
      </c>
      <c r="E2030" s="74">
        <v>115.5</v>
      </c>
      <c r="F2030" s="37">
        <v>116</v>
      </c>
      <c r="G2030" s="37">
        <v>117</v>
      </c>
      <c r="H2030" s="74">
        <v>0</v>
      </c>
      <c r="I2030" s="49">
        <f t="shared" ref="I2030" si="4818">(IF(D2030="SELL",E2030-F2030,IF(D2030="BUY",F2030-E2030)))*C2030</f>
        <v>3000</v>
      </c>
      <c r="J2030" s="41">
        <f t="shared" si="4815"/>
        <v>6000</v>
      </c>
      <c r="K2030" s="8">
        <v>0</v>
      </c>
      <c r="L2030" s="49">
        <f t="shared" ref="L2030" si="4819">(J2030+I2030+K2030)/C2030</f>
        <v>1.5</v>
      </c>
      <c r="M2030" s="49">
        <f t="shared" ref="M2030" si="4820">L2030*C2030</f>
        <v>9000</v>
      </c>
    </row>
    <row r="2031" spans="1:13" s="42" customFormat="1" x14ac:dyDescent="0.25">
      <c r="A2031" s="5">
        <v>43199</v>
      </c>
      <c r="B2031" s="37" t="s">
        <v>406</v>
      </c>
      <c r="C2031" s="37">
        <v>600</v>
      </c>
      <c r="D2031" s="37" t="s">
        <v>17</v>
      </c>
      <c r="E2031" s="74">
        <v>1385</v>
      </c>
      <c r="F2031" s="37">
        <v>1389</v>
      </c>
      <c r="G2031" s="37">
        <v>1395</v>
      </c>
      <c r="H2031" s="74">
        <v>0</v>
      </c>
      <c r="I2031" s="49">
        <f t="shared" ref="I2031" si="4821">(IF(D2031="SELL",E2031-F2031,IF(D2031="BUY",F2031-E2031)))*C2031</f>
        <v>2400</v>
      </c>
      <c r="J2031" s="41">
        <f t="shared" si="4815"/>
        <v>3600</v>
      </c>
      <c r="K2031" s="8">
        <v>0</v>
      </c>
      <c r="L2031" s="49">
        <f t="shared" ref="L2031" si="4822">(J2031+I2031+K2031)/C2031</f>
        <v>10</v>
      </c>
      <c r="M2031" s="49">
        <f t="shared" ref="M2031" si="4823">L2031*C2031</f>
        <v>6000</v>
      </c>
    </row>
    <row r="2032" spans="1:13" s="42" customFormat="1" x14ac:dyDescent="0.25">
      <c r="A2032" s="5">
        <v>43196</v>
      </c>
      <c r="B2032" s="37" t="s">
        <v>250</v>
      </c>
      <c r="C2032" s="37">
        <v>4500</v>
      </c>
      <c r="D2032" s="37" t="s">
        <v>17</v>
      </c>
      <c r="E2032" s="74">
        <v>226.9</v>
      </c>
      <c r="F2032" s="37">
        <v>227.5</v>
      </c>
      <c r="G2032" s="37">
        <v>0</v>
      </c>
      <c r="H2032" s="74">
        <v>0</v>
      </c>
      <c r="I2032" s="49">
        <f t="shared" ref="I2032" si="4824">(IF(D2032="SELL",E2032-F2032,IF(D2032="BUY",F2032-E2032)))*C2032</f>
        <v>2699.9999999999745</v>
      </c>
      <c r="J2032" s="41">
        <v>0</v>
      </c>
      <c r="K2032" s="8">
        <v>0</v>
      </c>
      <c r="L2032" s="49">
        <f t="shared" ref="L2032" si="4825">(J2032+I2032+K2032)/C2032</f>
        <v>0.59999999999999432</v>
      </c>
      <c r="M2032" s="49">
        <f t="shared" ref="M2032" si="4826">L2032*C2032</f>
        <v>2699.9999999999745</v>
      </c>
    </row>
    <row r="2033" spans="1:13" s="42" customFormat="1" x14ac:dyDescent="0.25">
      <c r="A2033" s="5">
        <v>43196</v>
      </c>
      <c r="B2033" s="37" t="s">
        <v>41</v>
      </c>
      <c r="C2033" s="37">
        <v>6000</v>
      </c>
      <c r="D2033" s="37" t="s">
        <v>17</v>
      </c>
      <c r="E2033" s="74">
        <v>112.9</v>
      </c>
      <c r="F2033" s="37">
        <v>113.15</v>
      </c>
      <c r="G2033" s="37">
        <v>113.75</v>
      </c>
      <c r="H2033" s="74">
        <v>0</v>
      </c>
      <c r="I2033" s="49">
        <f t="shared" ref="I2033" si="4827">(IF(D2033="SELL",E2033-F2033,IF(D2033="BUY",F2033-E2033)))*C2033</f>
        <v>1500</v>
      </c>
      <c r="J2033" s="41">
        <f t="shared" si="4815"/>
        <v>3599.9999999999659</v>
      </c>
      <c r="K2033" s="8">
        <v>0</v>
      </c>
      <c r="L2033" s="49">
        <f t="shared" ref="L2033" si="4828">(J2033+I2033+K2033)/C2033</f>
        <v>0.8499999999999942</v>
      </c>
      <c r="M2033" s="49">
        <f t="shared" ref="M2033" si="4829">L2033*C2033</f>
        <v>5099.9999999999654</v>
      </c>
    </row>
    <row r="2034" spans="1:13" s="42" customFormat="1" x14ac:dyDescent="0.25">
      <c r="A2034" s="5">
        <v>43196</v>
      </c>
      <c r="B2034" s="37" t="s">
        <v>405</v>
      </c>
      <c r="C2034" s="37">
        <v>4000</v>
      </c>
      <c r="D2034" s="37" t="s">
        <v>17</v>
      </c>
      <c r="E2034" s="74">
        <v>149.80000000000001</v>
      </c>
      <c r="F2034" s="37">
        <v>150.19999999999999</v>
      </c>
      <c r="G2034" s="37">
        <v>151</v>
      </c>
      <c r="H2034" s="74">
        <v>0</v>
      </c>
      <c r="I2034" s="49">
        <f t="shared" ref="I2034" si="4830">(IF(D2034="SELL",E2034-F2034,IF(D2034="BUY",F2034-E2034)))*C2034</f>
        <v>1599.9999999999091</v>
      </c>
      <c r="J2034" s="41">
        <f t="shared" ref="J2034" si="4831">(IF(D2034="SELL",IF(G2034="",0,F2034-G2034),IF(D2034="BUY",IF(G2034="",0,G2034-F2034))))*C2034</f>
        <v>3200.0000000000455</v>
      </c>
      <c r="K2034" s="8">
        <v>0</v>
      </c>
      <c r="L2034" s="49">
        <f t="shared" ref="L2034" si="4832">(J2034+I2034+K2034)/C2034</f>
        <v>1.1999999999999886</v>
      </c>
      <c r="M2034" s="49">
        <f t="shared" ref="M2034" si="4833">L2034*C2034</f>
        <v>4799.9999999999545</v>
      </c>
    </row>
    <row r="2035" spans="1:13" s="42" customFormat="1" x14ac:dyDescent="0.25">
      <c r="A2035" s="5">
        <v>43195</v>
      </c>
      <c r="B2035" s="37" t="s">
        <v>228</v>
      </c>
      <c r="C2035" s="37">
        <v>750</v>
      </c>
      <c r="D2035" s="37" t="s">
        <v>17</v>
      </c>
      <c r="E2035" s="74">
        <v>454</v>
      </c>
      <c r="F2035" s="37">
        <v>456</v>
      </c>
      <c r="G2035" s="37">
        <v>459.3</v>
      </c>
      <c r="H2035" s="74">
        <v>0</v>
      </c>
      <c r="I2035" s="49">
        <f t="shared" ref="I2035" si="4834">(IF(D2035="SELL",E2035-F2035,IF(D2035="BUY",F2035-E2035)))*C2035</f>
        <v>1500</v>
      </c>
      <c r="J2035" s="41">
        <f t="shared" ref="J2035:J2036" si="4835">(IF(D2035="SELL",IF(G2035="",0,F2035-G2035),IF(D2035="BUY",IF(G2035="",0,G2035-F2035))))*C2035</f>
        <v>2475.0000000000086</v>
      </c>
      <c r="K2035" s="8">
        <v>0</v>
      </c>
      <c r="L2035" s="49">
        <f t="shared" ref="L2035" si="4836">(J2035+I2035+K2035)/C2035</f>
        <v>5.3000000000000114</v>
      </c>
      <c r="M2035" s="49">
        <f t="shared" ref="M2035" si="4837">L2035*C2035</f>
        <v>3975.0000000000086</v>
      </c>
    </row>
    <row r="2036" spans="1:13" s="42" customFormat="1" x14ac:dyDescent="0.25">
      <c r="A2036" s="5">
        <v>43195</v>
      </c>
      <c r="B2036" s="37" t="s">
        <v>342</v>
      </c>
      <c r="C2036" s="37">
        <v>8000</v>
      </c>
      <c r="D2036" s="37" t="s">
        <v>17</v>
      </c>
      <c r="E2036" s="74">
        <v>131</v>
      </c>
      <c r="F2036" s="37">
        <v>131.19999999999999</v>
      </c>
      <c r="G2036" s="37">
        <v>131.6</v>
      </c>
      <c r="H2036" s="74">
        <v>0</v>
      </c>
      <c r="I2036" s="49">
        <f t="shared" ref="I2036" si="4838">(IF(D2036="SELL",E2036-F2036,IF(D2036="BUY",F2036-E2036)))*C2036</f>
        <v>1599.9999999999091</v>
      </c>
      <c r="J2036" s="41">
        <f t="shared" si="4835"/>
        <v>3200.0000000000455</v>
      </c>
      <c r="K2036" s="8">
        <v>0</v>
      </c>
      <c r="L2036" s="49">
        <f t="shared" ref="L2036" si="4839">(J2036+I2036+K2036)/C2036</f>
        <v>0.59999999999999432</v>
      </c>
      <c r="M2036" s="49">
        <f t="shared" ref="M2036" si="4840">L2036*C2036</f>
        <v>4799.9999999999545</v>
      </c>
    </row>
    <row r="2037" spans="1:13" s="42" customFormat="1" x14ac:dyDescent="0.25">
      <c r="A2037" s="5">
        <v>43195</v>
      </c>
      <c r="B2037" s="37" t="s">
        <v>321</v>
      </c>
      <c r="C2037" s="37">
        <v>1000</v>
      </c>
      <c r="D2037" s="37" t="s">
        <v>17</v>
      </c>
      <c r="E2037" s="74">
        <v>636</v>
      </c>
      <c r="F2037" s="37">
        <v>637.5</v>
      </c>
      <c r="G2037" s="37">
        <v>0</v>
      </c>
      <c r="H2037" s="74">
        <v>0</v>
      </c>
      <c r="I2037" s="49">
        <f t="shared" ref="I2037" si="4841">(IF(D2037="SELL",E2037-F2037,IF(D2037="BUY",F2037-E2037)))*C2037</f>
        <v>1500</v>
      </c>
      <c r="J2037" s="41">
        <v>0</v>
      </c>
      <c r="K2037" s="8">
        <v>0</v>
      </c>
      <c r="L2037" s="49">
        <f t="shared" ref="L2037" si="4842">(J2037+I2037+K2037)/C2037</f>
        <v>1.5</v>
      </c>
      <c r="M2037" s="49">
        <f t="shared" ref="M2037" si="4843">L2037*C2037</f>
        <v>1500</v>
      </c>
    </row>
    <row r="2038" spans="1:13" s="42" customFormat="1" x14ac:dyDescent="0.25">
      <c r="A2038" s="5">
        <v>43194</v>
      </c>
      <c r="B2038" s="37" t="s">
        <v>225</v>
      </c>
      <c r="C2038" s="37">
        <v>1200</v>
      </c>
      <c r="D2038" s="37" t="s">
        <v>17</v>
      </c>
      <c r="E2038" s="74">
        <v>632</v>
      </c>
      <c r="F2038" s="37">
        <v>634</v>
      </c>
      <c r="G2038" s="37">
        <v>0</v>
      </c>
      <c r="H2038" s="74">
        <v>0</v>
      </c>
      <c r="I2038" s="49">
        <f t="shared" ref="I2038" si="4844">(IF(D2038="SELL",E2038-F2038,IF(D2038="BUY",F2038-E2038)))*C2038</f>
        <v>2400</v>
      </c>
      <c r="J2038" s="41">
        <v>0</v>
      </c>
      <c r="K2038" s="8">
        <v>0</v>
      </c>
      <c r="L2038" s="49">
        <f t="shared" ref="L2038" si="4845">(J2038+I2038+K2038)/C2038</f>
        <v>2</v>
      </c>
      <c r="M2038" s="49">
        <f t="shared" ref="M2038" si="4846">L2038*C2038</f>
        <v>2400</v>
      </c>
    </row>
    <row r="2039" spans="1:13" s="42" customFormat="1" x14ac:dyDescent="0.25">
      <c r="A2039" s="5">
        <v>43194</v>
      </c>
      <c r="B2039" s="37" t="s">
        <v>337</v>
      </c>
      <c r="C2039" s="37">
        <v>1500</v>
      </c>
      <c r="D2039" s="37" t="s">
        <v>17</v>
      </c>
      <c r="E2039" s="74">
        <v>543</v>
      </c>
      <c r="F2039" s="37">
        <v>544.5</v>
      </c>
      <c r="G2039" s="37">
        <v>0</v>
      </c>
      <c r="H2039" s="74">
        <v>0</v>
      </c>
      <c r="I2039" s="49">
        <f t="shared" ref="I2039" si="4847">(IF(D2039="SELL",E2039-F2039,IF(D2039="BUY",F2039-E2039)))*C2039</f>
        <v>2250</v>
      </c>
      <c r="J2039" s="41">
        <v>0</v>
      </c>
      <c r="K2039" s="8">
        <v>0</v>
      </c>
      <c r="L2039" s="49">
        <f t="shared" ref="L2039" si="4848">(J2039+I2039+K2039)/C2039</f>
        <v>1.5</v>
      </c>
      <c r="M2039" s="49">
        <f t="shared" ref="M2039" si="4849">L2039*C2039</f>
        <v>2250</v>
      </c>
    </row>
    <row r="2040" spans="1:13" s="42" customFormat="1" x14ac:dyDescent="0.25">
      <c r="A2040" s="5">
        <v>43194</v>
      </c>
      <c r="B2040" s="37" t="s">
        <v>342</v>
      </c>
      <c r="C2040" s="37">
        <v>8000</v>
      </c>
      <c r="D2040" s="37" t="s">
        <v>17</v>
      </c>
      <c r="E2040" s="74">
        <v>128.6</v>
      </c>
      <c r="F2040" s="37">
        <v>128.80000000000001</v>
      </c>
      <c r="G2040" s="37">
        <v>129.19999999999999</v>
      </c>
      <c r="H2040" s="74">
        <v>0</v>
      </c>
      <c r="I2040" s="49">
        <f t="shared" ref="I2040" si="4850">(IF(D2040="SELL",E2040-F2040,IF(D2040="BUY",F2040-E2040)))*C2040</f>
        <v>1600.0000000001364</v>
      </c>
      <c r="J2040" s="41">
        <f t="shared" ref="J2040" si="4851">(IF(D2040="SELL",IF(G2040="",0,F2040-G2040),IF(D2040="BUY",IF(G2040="",0,G2040-F2040))))*C2040</f>
        <v>3199.9999999998181</v>
      </c>
      <c r="K2040" s="8">
        <v>0</v>
      </c>
      <c r="L2040" s="49">
        <f t="shared" ref="L2040" si="4852">(J2040+I2040+K2040)/C2040</f>
        <v>0.59999999999999432</v>
      </c>
      <c r="M2040" s="49">
        <f t="shared" ref="M2040" si="4853">L2040*C2040</f>
        <v>4799.9999999999545</v>
      </c>
    </row>
    <row r="2041" spans="1:13" s="42" customFormat="1" x14ac:dyDescent="0.25">
      <c r="A2041" s="5">
        <v>43194</v>
      </c>
      <c r="B2041" s="37" t="s">
        <v>404</v>
      </c>
      <c r="C2041" s="37">
        <v>8000</v>
      </c>
      <c r="D2041" s="37" t="s">
        <v>17</v>
      </c>
      <c r="E2041" s="74">
        <v>94.25</v>
      </c>
      <c r="F2041" s="37">
        <v>94.7</v>
      </c>
      <c r="G2041" s="37">
        <v>0</v>
      </c>
      <c r="H2041" s="74">
        <v>0</v>
      </c>
      <c r="I2041" s="49">
        <f t="shared" ref="I2041" si="4854">(IF(D2041="SELL",E2041-F2041,IF(D2041="BUY",F2041-E2041)))*C2041</f>
        <v>3600.0000000000227</v>
      </c>
      <c r="J2041" s="41">
        <v>0</v>
      </c>
      <c r="K2041" s="8">
        <v>0</v>
      </c>
      <c r="L2041" s="49">
        <f t="shared" ref="L2041" si="4855">(J2041+I2041+K2041)/C2041</f>
        <v>0.45000000000000284</v>
      </c>
      <c r="M2041" s="49">
        <f t="shared" ref="M2041" si="4856">L2041*C2041</f>
        <v>3600.0000000000227</v>
      </c>
    </row>
    <row r="2042" spans="1:13" s="42" customFormat="1" x14ac:dyDescent="0.25">
      <c r="A2042" s="5">
        <v>43194</v>
      </c>
      <c r="B2042" s="37" t="s">
        <v>321</v>
      </c>
      <c r="C2042" s="37">
        <v>1000</v>
      </c>
      <c r="D2042" s="37" t="s">
        <v>17</v>
      </c>
      <c r="E2042" s="74">
        <v>660</v>
      </c>
      <c r="F2042" s="37">
        <v>661.5</v>
      </c>
      <c r="G2042" s="37">
        <v>765</v>
      </c>
      <c r="H2042" s="74">
        <v>0</v>
      </c>
      <c r="I2042" s="49">
        <f t="shared" ref="I2042" si="4857">(IF(D2042="SELL",E2042-F2042,IF(D2042="BUY",F2042-E2042)))*C2042</f>
        <v>1500</v>
      </c>
      <c r="J2042" s="41">
        <v>0</v>
      </c>
      <c r="K2042" s="8">
        <v>0</v>
      </c>
      <c r="L2042" s="49">
        <f t="shared" ref="L2042" si="4858">(J2042+I2042+K2042)/C2042</f>
        <v>1.5</v>
      </c>
      <c r="M2042" s="49">
        <f t="shared" ref="M2042" si="4859">L2042*C2042</f>
        <v>1500</v>
      </c>
    </row>
    <row r="2043" spans="1:13" s="42" customFormat="1" x14ac:dyDescent="0.25">
      <c r="A2043" s="5">
        <v>43193</v>
      </c>
      <c r="B2043" s="37" t="s">
        <v>175</v>
      </c>
      <c r="C2043" s="37">
        <v>1000</v>
      </c>
      <c r="D2043" s="37" t="s">
        <v>17</v>
      </c>
      <c r="E2043" s="74">
        <v>755</v>
      </c>
      <c r="F2043" s="37">
        <v>757</v>
      </c>
      <c r="G2043" s="37">
        <v>760</v>
      </c>
      <c r="H2043" s="74">
        <v>765</v>
      </c>
      <c r="I2043" s="49">
        <f t="shared" ref="I2043" si="4860">(IF(D2043="SELL",E2043-F2043,IF(D2043="BUY",F2043-E2043)))*C2043</f>
        <v>2000</v>
      </c>
      <c r="J2043" s="41">
        <f t="shared" ref="J2043" si="4861">(IF(D2043="SELL",IF(G2043="",0,F2043-G2043),IF(D2043="BUY",IF(G2043="",0,G2043-F2043))))*C2043</f>
        <v>3000</v>
      </c>
      <c r="K2043" s="8">
        <v>5000</v>
      </c>
      <c r="L2043" s="49">
        <f t="shared" ref="L2043" si="4862">(J2043+I2043+K2043)/C2043</f>
        <v>10</v>
      </c>
      <c r="M2043" s="49">
        <f t="shared" ref="M2043" si="4863">L2043*C2043</f>
        <v>10000</v>
      </c>
    </row>
    <row r="2044" spans="1:13" s="42" customFormat="1" x14ac:dyDescent="0.25">
      <c r="A2044" s="5">
        <v>43193</v>
      </c>
      <c r="B2044" s="37" t="s">
        <v>342</v>
      </c>
      <c r="C2044" s="37">
        <v>8000</v>
      </c>
      <c r="D2044" s="37" t="s">
        <v>17</v>
      </c>
      <c r="E2044" s="74">
        <v>125.6</v>
      </c>
      <c r="F2044" s="37">
        <v>126.2</v>
      </c>
      <c r="G2044" s="37">
        <v>127</v>
      </c>
      <c r="H2044" s="74">
        <v>0</v>
      </c>
      <c r="I2044" s="49">
        <f t="shared" ref="I2044" si="4864">(IF(D2044="SELL",E2044-F2044,IF(D2044="BUY",F2044-E2044)))*C2044</f>
        <v>4800.0000000000682</v>
      </c>
      <c r="J2044" s="41">
        <f t="shared" ref="J2044" si="4865">(IF(D2044="SELL",IF(G2044="",0,F2044-G2044),IF(D2044="BUY",IF(G2044="",0,G2044-F2044))))*C2044</f>
        <v>6399.9999999999773</v>
      </c>
      <c r="K2044" s="8">
        <v>0</v>
      </c>
      <c r="L2044" s="49">
        <f t="shared" ref="L2044" si="4866">(J2044+I2044+K2044)/C2044</f>
        <v>1.4000000000000057</v>
      </c>
      <c r="M2044" s="49">
        <f t="shared" ref="M2044" si="4867">L2044*C2044</f>
        <v>11200.000000000045</v>
      </c>
    </row>
    <row r="2045" spans="1:13" s="42" customFormat="1" x14ac:dyDescent="0.25">
      <c r="A2045" s="5">
        <v>43193</v>
      </c>
      <c r="B2045" s="37" t="s">
        <v>403</v>
      </c>
      <c r="C2045" s="37">
        <v>1700</v>
      </c>
      <c r="D2045" s="37" t="s">
        <v>17</v>
      </c>
      <c r="E2045" s="74">
        <v>402</v>
      </c>
      <c r="F2045" s="37">
        <v>403</v>
      </c>
      <c r="G2045" s="37">
        <v>0</v>
      </c>
      <c r="H2045" s="74">
        <v>0</v>
      </c>
      <c r="I2045" s="49">
        <f t="shared" ref="I2045" si="4868">(IF(D2045="SELL",E2045-F2045,IF(D2045="BUY",F2045-E2045)))*C2045</f>
        <v>1700</v>
      </c>
      <c r="J2045" s="41">
        <v>0</v>
      </c>
      <c r="K2045" s="8">
        <v>0</v>
      </c>
      <c r="L2045" s="49">
        <f t="shared" ref="L2045" si="4869">(J2045+I2045+K2045)/C2045</f>
        <v>1</v>
      </c>
      <c r="M2045" s="49">
        <f t="shared" ref="M2045" si="4870">L2045*C2045</f>
        <v>1700</v>
      </c>
    </row>
    <row r="2046" spans="1:13" s="42" customFormat="1" x14ac:dyDescent="0.25">
      <c r="A2046" s="5">
        <v>43193</v>
      </c>
      <c r="B2046" s="37" t="s">
        <v>327</v>
      </c>
      <c r="C2046" s="37">
        <v>3000</v>
      </c>
      <c r="D2046" s="37" t="s">
        <v>17</v>
      </c>
      <c r="E2046" s="74">
        <v>253</v>
      </c>
      <c r="F2046" s="37">
        <v>254</v>
      </c>
      <c r="G2046" s="37">
        <v>0</v>
      </c>
      <c r="H2046" s="74">
        <v>0</v>
      </c>
      <c r="I2046" s="49">
        <f t="shared" ref="I2046" si="4871">(IF(D2046="SELL",E2046-F2046,IF(D2046="BUY",F2046-E2046)))*C2046</f>
        <v>3000</v>
      </c>
      <c r="J2046" s="41">
        <v>0</v>
      </c>
      <c r="K2046" s="8">
        <v>0</v>
      </c>
      <c r="L2046" s="49">
        <f t="shared" ref="L2046" si="4872">(J2046+I2046+K2046)/C2046</f>
        <v>1</v>
      </c>
      <c r="M2046" s="49">
        <f t="shared" ref="M2046" si="4873">L2046*C2046</f>
        <v>3000</v>
      </c>
    </row>
    <row r="2047" spans="1:13" s="42" customFormat="1" x14ac:dyDescent="0.25">
      <c r="A2047" s="5">
        <v>43192</v>
      </c>
      <c r="B2047" s="37" t="s">
        <v>118</v>
      </c>
      <c r="C2047" s="37">
        <v>1000</v>
      </c>
      <c r="D2047" s="37" t="s">
        <v>17</v>
      </c>
      <c r="E2047" s="74">
        <v>557</v>
      </c>
      <c r="F2047" s="37">
        <v>560</v>
      </c>
      <c r="G2047" s="37">
        <v>565</v>
      </c>
      <c r="H2047" s="74">
        <v>0</v>
      </c>
      <c r="I2047" s="49">
        <f t="shared" ref="I2047" si="4874">(IF(D2047="SELL",E2047-F2047,IF(D2047="BUY",F2047-E2047)))*C2047</f>
        <v>3000</v>
      </c>
      <c r="J2047" s="41">
        <f t="shared" ref="J2047:J2048" si="4875">(IF(D2047="SELL",IF(G2047="",0,F2047-G2047),IF(D2047="BUY",IF(G2047="",0,G2047-F2047))))*C2047</f>
        <v>5000</v>
      </c>
      <c r="K2047" s="8">
        <v>0</v>
      </c>
      <c r="L2047" s="49">
        <f t="shared" ref="L2047" si="4876">(J2047+I2047+K2047)/C2047</f>
        <v>8</v>
      </c>
      <c r="M2047" s="49">
        <f t="shared" ref="M2047" si="4877">L2047*C2047</f>
        <v>8000</v>
      </c>
    </row>
    <row r="2048" spans="1:13" s="42" customFormat="1" x14ac:dyDescent="0.25">
      <c r="A2048" s="5">
        <v>43192</v>
      </c>
      <c r="B2048" s="37" t="s">
        <v>215</v>
      </c>
      <c r="C2048" s="37">
        <v>600</v>
      </c>
      <c r="D2048" s="37" t="s">
        <v>17</v>
      </c>
      <c r="E2048" s="74">
        <v>1134</v>
      </c>
      <c r="F2048" s="37">
        <v>1140</v>
      </c>
      <c r="G2048" s="37">
        <v>1147</v>
      </c>
      <c r="H2048" s="74">
        <v>0</v>
      </c>
      <c r="I2048" s="49">
        <f t="shared" ref="I2048" si="4878">(IF(D2048="SELL",E2048-F2048,IF(D2048="BUY",F2048-E2048)))*C2048</f>
        <v>3600</v>
      </c>
      <c r="J2048" s="41">
        <f t="shared" si="4875"/>
        <v>4200</v>
      </c>
      <c r="K2048" s="8">
        <v>0</v>
      </c>
      <c r="L2048" s="49">
        <f t="shared" ref="L2048" si="4879">(J2048+I2048+K2048)/C2048</f>
        <v>13</v>
      </c>
      <c r="M2048" s="49">
        <f t="shared" ref="M2048" si="4880">L2048*C2048</f>
        <v>7800</v>
      </c>
    </row>
    <row r="2049" spans="1:13" s="42" customFormat="1" x14ac:dyDescent="0.25">
      <c r="A2049" s="5">
        <v>43192</v>
      </c>
      <c r="B2049" s="37" t="s">
        <v>241</v>
      </c>
      <c r="C2049" s="37">
        <v>250</v>
      </c>
      <c r="D2049" s="37" t="s">
        <v>17</v>
      </c>
      <c r="E2049" s="74">
        <v>2135</v>
      </c>
      <c r="F2049" s="37">
        <v>2145</v>
      </c>
      <c r="G2049" s="37">
        <v>0</v>
      </c>
      <c r="H2049" s="74">
        <v>0</v>
      </c>
      <c r="I2049" s="49">
        <f t="shared" ref="I2049" si="4881">(IF(D2049="SELL",E2049-F2049,IF(D2049="BUY",F2049-E2049)))*C2049</f>
        <v>2500</v>
      </c>
      <c r="J2049" s="41">
        <v>0</v>
      </c>
      <c r="K2049" s="8">
        <v>0</v>
      </c>
      <c r="L2049" s="49">
        <f t="shared" ref="L2049" si="4882">(J2049+I2049+K2049)/C2049</f>
        <v>10</v>
      </c>
      <c r="M2049" s="49">
        <f t="shared" ref="M2049" si="4883">L2049*C2049</f>
        <v>2500</v>
      </c>
    </row>
    <row r="2050" spans="1:13" s="42" customFormat="1" x14ac:dyDescent="0.25">
      <c r="A2050" s="5">
        <v>43187</v>
      </c>
      <c r="B2050" s="37" t="s">
        <v>358</v>
      </c>
      <c r="C2050" s="37">
        <v>4500</v>
      </c>
      <c r="D2050" s="37" t="s">
        <v>20</v>
      </c>
      <c r="E2050" s="74">
        <v>259.5</v>
      </c>
      <c r="F2050" s="37">
        <v>258.05</v>
      </c>
      <c r="G2050" s="37">
        <v>0</v>
      </c>
      <c r="H2050" s="74">
        <v>0</v>
      </c>
      <c r="I2050" s="49">
        <f t="shared" ref="I2050" si="4884">(IF(D2050="SELL",E2050-F2050,IF(D2050="BUY",F2050-E2050)))*C2050</f>
        <v>6524.9999999999491</v>
      </c>
      <c r="J2050" s="41">
        <v>0</v>
      </c>
      <c r="K2050" s="8">
        <v>0</v>
      </c>
      <c r="L2050" s="49">
        <f t="shared" ref="L2050" si="4885">(J2050+I2050+K2050)/C2050</f>
        <v>1.4499999999999886</v>
      </c>
      <c r="M2050" s="49">
        <f t="shared" ref="M2050" si="4886">L2050*C2050</f>
        <v>6524.9999999999491</v>
      </c>
    </row>
    <row r="2051" spans="1:13" s="42" customFormat="1" x14ac:dyDescent="0.25">
      <c r="A2051" s="5">
        <v>43187</v>
      </c>
      <c r="B2051" s="37" t="s">
        <v>358</v>
      </c>
      <c r="C2051" s="37">
        <v>4500</v>
      </c>
      <c r="D2051" s="37" t="s">
        <v>20</v>
      </c>
      <c r="E2051" s="74">
        <v>260.5</v>
      </c>
      <c r="F2051" s="37">
        <v>259.5</v>
      </c>
      <c r="G2051" s="37">
        <v>258.5</v>
      </c>
      <c r="H2051" s="74">
        <v>0</v>
      </c>
      <c r="I2051" s="49">
        <f t="shared" ref="I2051" si="4887">(IF(D2051="SELL",E2051-F2051,IF(D2051="BUY",F2051-E2051)))*C2051</f>
        <v>4500</v>
      </c>
      <c r="J2051" s="41">
        <f t="shared" ref="J2051" si="4888">(IF(D2051="SELL",IF(G2051="",0,F2051-G2051),IF(D2051="BUY",IF(G2051="",0,G2051-F2051))))*C2051</f>
        <v>4500</v>
      </c>
      <c r="K2051" s="8">
        <v>0</v>
      </c>
      <c r="L2051" s="49">
        <f t="shared" ref="L2051" si="4889">(J2051+I2051+K2051)/C2051</f>
        <v>2</v>
      </c>
      <c r="M2051" s="49">
        <f t="shared" ref="M2051" si="4890">L2051*C2051</f>
        <v>9000</v>
      </c>
    </row>
    <row r="2052" spans="1:13" s="42" customFormat="1" x14ac:dyDescent="0.25">
      <c r="A2052" s="5">
        <v>43186</v>
      </c>
      <c r="B2052" s="37" t="s">
        <v>106</v>
      </c>
      <c r="C2052" s="37">
        <v>1200</v>
      </c>
      <c r="D2052" s="37" t="s">
        <v>17</v>
      </c>
      <c r="E2052" s="74">
        <v>741</v>
      </c>
      <c r="F2052" s="37">
        <v>736</v>
      </c>
      <c r="G2052" s="37">
        <v>0</v>
      </c>
      <c r="H2052" s="74">
        <v>0</v>
      </c>
      <c r="I2052" s="49">
        <f t="shared" ref="I2052" si="4891">(IF(D2052="SELL",E2052-F2052,IF(D2052="BUY",F2052-E2052)))*C2052</f>
        <v>-6000</v>
      </c>
      <c r="J2052" s="41">
        <v>0</v>
      </c>
      <c r="K2052" s="8">
        <v>0</v>
      </c>
      <c r="L2052" s="49">
        <f t="shared" ref="L2052" si="4892">(J2052+I2052+K2052)/C2052</f>
        <v>-5</v>
      </c>
      <c r="M2052" s="49">
        <f t="shared" ref="M2052" si="4893">L2052*C2052</f>
        <v>-6000</v>
      </c>
    </row>
    <row r="2053" spans="1:13" s="42" customFormat="1" x14ac:dyDescent="0.25">
      <c r="A2053" s="5">
        <v>43185</v>
      </c>
      <c r="B2053" s="37" t="s">
        <v>162</v>
      </c>
      <c r="C2053" s="37">
        <v>2000</v>
      </c>
      <c r="D2053" s="37" t="s">
        <v>17</v>
      </c>
      <c r="E2053" s="74">
        <v>282.5</v>
      </c>
      <c r="F2053" s="37">
        <v>284</v>
      </c>
      <c r="G2053" s="37">
        <v>286.5</v>
      </c>
      <c r="H2053" s="74">
        <v>0</v>
      </c>
      <c r="I2053" s="49">
        <f t="shared" ref="I2053" si="4894">(IF(D2053="SELL",E2053-F2053,IF(D2053="BUY",F2053-E2053)))*C2053</f>
        <v>3000</v>
      </c>
      <c r="J2053" s="41">
        <f t="shared" ref="J2053" si="4895">(IF(D2053="SELL",IF(G2053="",0,F2053-G2053),IF(D2053="BUY",IF(G2053="",0,G2053-F2053))))*C2053</f>
        <v>5000</v>
      </c>
      <c r="K2053" s="8">
        <v>0</v>
      </c>
      <c r="L2053" s="49">
        <f t="shared" ref="L2053" si="4896">(J2053+I2053+K2053)/C2053</f>
        <v>4</v>
      </c>
      <c r="M2053" s="49">
        <f t="shared" ref="M2053" si="4897">L2053*C2053</f>
        <v>8000</v>
      </c>
    </row>
    <row r="2054" spans="1:13" s="42" customFormat="1" x14ac:dyDescent="0.25">
      <c r="A2054" s="5">
        <v>43182</v>
      </c>
      <c r="B2054" s="37" t="s">
        <v>272</v>
      </c>
      <c r="C2054" s="37">
        <v>300</v>
      </c>
      <c r="D2054" s="37" t="s">
        <v>20</v>
      </c>
      <c r="E2054" s="74">
        <v>2385</v>
      </c>
      <c r="F2054" s="37">
        <v>2375</v>
      </c>
      <c r="G2054" s="37">
        <v>2360</v>
      </c>
      <c r="H2054" s="74">
        <v>0</v>
      </c>
      <c r="I2054" s="49">
        <f t="shared" ref="I2054" si="4898">(IF(D2054="SELL",E2054-F2054,IF(D2054="BUY",F2054-E2054)))*C2054</f>
        <v>3000</v>
      </c>
      <c r="J2054" s="41">
        <f t="shared" ref="J2054" si="4899">(IF(D2054="SELL",IF(G2054="",0,F2054-G2054),IF(D2054="BUY",IF(G2054="",0,G2054-F2054))))*C2054</f>
        <v>4500</v>
      </c>
      <c r="K2054" s="8">
        <v>0</v>
      </c>
      <c r="L2054" s="49">
        <f t="shared" ref="L2054" si="4900">(J2054+I2054+K2054)/C2054</f>
        <v>25</v>
      </c>
      <c r="M2054" s="49">
        <f t="shared" ref="M2054" si="4901">L2054*C2054</f>
        <v>7500</v>
      </c>
    </row>
    <row r="2055" spans="1:13" s="42" customFormat="1" x14ac:dyDescent="0.25">
      <c r="A2055" s="5">
        <v>43182</v>
      </c>
      <c r="B2055" s="37" t="s">
        <v>288</v>
      </c>
      <c r="C2055" s="37">
        <v>800</v>
      </c>
      <c r="D2055" s="37" t="s">
        <v>20</v>
      </c>
      <c r="E2055" s="74">
        <v>618</v>
      </c>
      <c r="F2055" s="37">
        <v>615</v>
      </c>
      <c r="G2055" s="37">
        <v>0</v>
      </c>
      <c r="H2055" s="74">
        <v>0</v>
      </c>
      <c r="I2055" s="49">
        <f t="shared" ref="I2055" si="4902">(IF(D2055="SELL",E2055-F2055,IF(D2055="BUY",F2055-E2055)))*C2055</f>
        <v>2400</v>
      </c>
      <c r="J2055" s="41">
        <v>0</v>
      </c>
      <c r="K2055" s="8">
        <v>0</v>
      </c>
      <c r="L2055" s="49">
        <f t="shared" ref="L2055" si="4903">(J2055+I2055+K2055)/C2055</f>
        <v>3</v>
      </c>
      <c r="M2055" s="49">
        <f t="shared" ref="M2055" si="4904">L2055*C2055</f>
        <v>2400</v>
      </c>
    </row>
    <row r="2056" spans="1:13" s="42" customFormat="1" x14ac:dyDescent="0.25">
      <c r="A2056" s="5">
        <v>43181</v>
      </c>
      <c r="B2056" s="37" t="s">
        <v>323</v>
      </c>
      <c r="C2056" s="37">
        <v>3000</v>
      </c>
      <c r="D2056" s="37" t="s">
        <v>17</v>
      </c>
      <c r="E2056" s="74">
        <v>378.5</v>
      </c>
      <c r="F2056" s="37">
        <v>379.5</v>
      </c>
      <c r="G2056" s="37">
        <v>381</v>
      </c>
      <c r="H2056" s="74">
        <v>0</v>
      </c>
      <c r="I2056" s="49">
        <f t="shared" ref="I2056" si="4905">(IF(D2056="SELL",E2056-F2056,IF(D2056="BUY",F2056-E2056)))*C2056</f>
        <v>3000</v>
      </c>
      <c r="J2056" s="41">
        <f t="shared" ref="J2056" si="4906">(IF(D2056="SELL",IF(G2056="",0,F2056-G2056),IF(D2056="BUY",IF(G2056="",0,G2056-F2056))))*C2056</f>
        <v>4500</v>
      </c>
      <c r="K2056" s="8">
        <v>0</v>
      </c>
      <c r="L2056" s="49">
        <f t="shared" ref="L2056" si="4907">(J2056+I2056+K2056)/C2056</f>
        <v>2.5</v>
      </c>
      <c r="M2056" s="49">
        <f t="shared" ref="M2056" si="4908">L2056*C2056</f>
        <v>7500</v>
      </c>
    </row>
    <row r="2057" spans="1:13" s="42" customFormat="1" x14ac:dyDescent="0.25">
      <c r="A2057" s="5">
        <v>43180</v>
      </c>
      <c r="B2057" s="37" t="s">
        <v>202</v>
      </c>
      <c r="C2057" s="37">
        <v>4000</v>
      </c>
      <c r="D2057" s="37" t="s">
        <v>17</v>
      </c>
      <c r="E2057" s="74">
        <v>215.9</v>
      </c>
      <c r="F2057" s="37">
        <v>216.5</v>
      </c>
      <c r="G2057" s="37">
        <v>217.5</v>
      </c>
      <c r="H2057" s="74">
        <v>0</v>
      </c>
      <c r="I2057" s="49">
        <f t="shared" ref="I2057" si="4909">(IF(D2057="SELL",E2057-F2057,IF(D2057="BUY",F2057-E2057)))*C2057</f>
        <v>2399.9999999999773</v>
      </c>
      <c r="J2057" s="41">
        <f t="shared" ref="J2057:J2058" si="4910">(IF(D2057="SELL",IF(G2057="",0,F2057-G2057),IF(D2057="BUY",IF(G2057="",0,G2057-F2057))))*C2057</f>
        <v>4000</v>
      </c>
      <c r="K2057" s="8">
        <v>0</v>
      </c>
      <c r="L2057" s="49">
        <f t="shared" ref="L2057" si="4911">(J2057+I2057+K2057)/C2057</f>
        <v>1.5999999999999943</v>
      </c>
      <c r="M2057" s="49">
        <f t="shared" ref="M2057" si="4912">L2057*C2057</f>
        <v>6399.9999999999773</v>
      </c>
    </row>
    <row r="2058" spans="1:13" s="42" customFormat="1" x14ac:dyDescent="0.25">
      <c r="A2058" s="5">
        <v>43179</v>
      </c>
      <c r="B2058" s="37" t="s">
        <v>258</v>
      </c>
      <c r="C2058" s="37">
        <v>1500</v>
      </c>
      <c r="D2058" s="37" t="s">
        <v>17</v>
      </c>
      <c r="E2058" s="74">
        <v>542</v>
      </c>
      <c r="F2058" s="37">
        <v>544</v>
      </c>
      <c r="G2058" s="37">
        <v>546</v>
      </c>
      <c r="H2058" s="74">
        <v>0</v>
      </c>
      <c r="I2058" s="49">
        <f t="shared" ref="I2058" si="4913">(IF(D2058="SELL",E2058-F2058,IF(D2058="BUY",F2058-E2058)))*C2058</f>
        <v>3000</v>
      </c>
      <c r="J2058" s="41">
        <f t="shared" si="4910"/>
        <v>3000</v>
      </c>
      <c r="K2058" s="8">
        <v>0</v>
      </c>
      <c r="L2058" s="49">
        <f t="shared" ref="L2058" si="4914">(J2058+I2058+K2058)/C2058</f>
        <v>4</v>
      </c>
      <c r="M2058" s="49">
        <f t="shared" ref="M2058" si="4915">L2058*C2058</f>
        <v>6000</v>
      </c>
    </row>
    <row r="2059" spans="1:13" s="42" customFormat="1" x14ac:dyDescent="0.25">
      <c r="A2059" s="5">
        <v>43178</v>
      </c>
      <c r="B2059" s="37" t="s">
        <v>330</v>
      </c>
      <c r="C2059" s="37">
        <v>5000</v>
      </c>
      <c r="D2059" s="37" t="s">
        <v>17</v>
      </c>
      <c r="E2059" s="74">
        <v>216.5</v>
      </c>
      <c r="F2059" s="37">
        <v>215.5</v>
      </c>
      <c r="G2059" s="37">
        <v>0</v>
      </c>
      <c r="H2059" s="74">
        <v>0</v>
      </c>
      <c r="I2059" s="49">
        <f t="shared" ref="I2059" si="4916">(IF(D2059="SELL",E2059-F2059,IF(D2059="BUY",F2059-E2059)))*C2059</f>
        <v>-5000</v>
      </c>
      <c r="J2059" s="41">
        <v>0</v>
      </c>
      <c r="K2059" s="8">
        <v>0</v>
      </c>
      <c r="L2059" s="49">
        <f t="shared" ref="L2059" si="4917">(J2059+I2059+K2059)/C2059</f>
        <v>-1</v>
      </c>
      <c r="M2059" s="49">
        <f t="shared" ref="M2059" si="4918">L2059*C2059</f>
        <v>-5000</v>
      </c>
    </row>
    <row r="2060" spans="1:13" s="42" customFormat="1" x14ac:dyDescent="0.25">
      <c r="A2060" s="5">
        <v>43175</v>
      </c>
      <c r="B2060" s="37" t="s">
        <v>363</v>
      </c>
      <c r="C2060" s="37">
        <v>1600</v>
      </c>
      <c r="D2060" s="37" t="s">
        <v>17</v>
      </c>
      <c r="E2060" s="74">
        <v>272.2</v>
      </c>
      <c r="F2060" s="37">
        <v>269</v>
      </c>
      <c r="G2060" s="37">
        <v>0</v>
      </c>
      <c r="H2060" s="74">
        <v>0</v>
      </c>
      <c r="I2060" s="49">
        <f t="shared" ref="I2060" si="4919">(IF(D2060="SELL",E2060-F2060,IF(D2060="BUY",F2060-E2060)))*C2060</f>
        <v>-5119.9999999999818</v>
      </c>
      <c r="J2060" s="41">
        <v>0</v>
      </c>
      <c r="K2060" s="8">
        <v>0</v>
      </c>
      <c r="L2060" s="49">
        <f t="shared" ref="L2060" si="4920">(J2060+I2060+K2060)/C2060</f>
        <v>-3.1999999999999886</v>
      </c>
      <c r="M2060" s="49">
        <f t="shared" ref="M2060" si="4921">L2060*C2060</f>
        <v>-5119.9999999999818</v>
      </c>
    </row>
    <row r="2061" spans="1:13" s="42" customFormat="1" x14ac:dyDescent="0.25">
      <c r="A2061" s="5">
        <v>43174</v>
      </c>
      <c r="B2061" s="37" t="s">
        <v>338</v>
      </c>
      <c r="C2061" s="37">
        <v>1600</v>
      </c>
      <c r="D2061" s="37" t="s">
        <v>17</v>
      </c>
      <c r="E2061" s="74">
        <v>335.5</v>
      </c>
      <c r="F2061" s="37">
        <v>337.5</v>
      </c>
      <c r="G2061" s="37">
        <v>0</v>
      </c>
      <c r="H2061" s="74">
        <v>0</v>
      </c>
      <c r="I2061" s="49">
        <f t="shared" ref="I2061" si="4922">(IF(D2061="SELL",E2061-F2061,IF(D2061="BUY",F2061-E2061)))*C2061</f>
        <v>3200</v>
      </c>
      <c r="J2061" s="41">
        <v>0</v>
      </c>
      <c r="K2061" s="8">
        <v>0</v>
      </c>
      <c r="L2061" s="49">
        <f t="shared" ref="L2061" si="4923">(J2061+I2061+K2061)/C2061</f>
        <v>2</v>
      </c>
      <c r="M2061" s="49">
        <f t="shared" ref="M2061" si="4924">L2061*C2061</f>
        <v>3200</v>
      </c>
    </row>
    <row r="2062" spans="1:13" s="42" customFormat="1" x14ac:dyDescent="0.25">
      <c r="A2062" s="5">
        <v>43174</v>
      </c>
      <c r="B2062" s="37" t="s">
        <v>396</v>
      </c>
      <c r="C2062" s="37">
        <v>600</v>
      </c>
      <c r="D2062" s="37" t="s">
        <v>17</v>
      </c>
      <c r="E2062" s="74">
        <v>1030</v>
      </c>
      <c r="F2062" s="37">
        <v>1035</v>
      </c>
      <c r="G2062" s="37">
        <v>0</v>
      </c>
      <c r="H2062" s="74">
        <v>0</v>
      </c>
      <c r="I2062" s="49">
        <f t="shared" ref="I2062" si="4925">(IF(D2062="SELL",E2062-F2062,IF(D2062="BUY",F2062-E2062)))*C2062</f>
        <v>3000</v>
      </c>
      <c r="J2062" s="41">
        <v>0</v>
      </c>
      <c r="K2062" s="8">
        <v>0</v>
      </c>
      <c r="L2062" s="49">
        <f t="shared" ref="L2062" si="4926">(J2062+I2062+K2062)/C2062</f>
        <v>5</v>
      </c>
      <c r="M2062" s="49">
        <f t="shared" ref="M2062" si="4927">L2062*C2062</f>
        <v>3000</v>
      </c>
    </row>
    <row r="2063" spans="1:13" s="42" customFormat="1" x14ac:dyDescent="0.25">
      <c r="A2063" s="5">
        <v>43173</v>
      </c>
      <c r="B2063" s="37" t="s">
        <v>314</v>
      </c>
      <c r="C2063" s="37">
        <v>1500</v>
      </c>
      <c r="D2063" s="37" t="s">
        <v>17</v>
      </c>
      <c r="E2063" s="74">
        <v>862</v>
      </c>
      <c r="F2063" s="37">
        <v>865</v>
      </c>
      <c r="G2063" s="37">
        <v>868.8</v>
      </c>
      <c r="H2063" s="74">
        <v>0</v>
      </c>
      <c r="I2063" s="49">
        <f t="shared" ref="I2063" si="4928">(IF(D2063="SELL",E2063-F2063,IF(D2063="BUY",F2063-E2063)))*C2063</f>
        <v>4500</v>
      </c>
      <c r="J2063" s="41">
        <f t="shared" ref="J2063:J2064" si="4929">(IF(D2063="SELL",IF(G2063="",0,F2063-G2063),IF(D2063="BUY",IF(G2063="",0,G2063-F2063))))*C2063</f>
        <v>5699.9999999999318</v>
      </c>
      <c r="K2063" s="8">
        <v>0</v>
      </c>
      <c r="L2063" s="49">
        <f t="shared" ref="L2063" si="4930">(J2063+I2063+K2063)/C2063</f>
        <v>6.7999999999999536</v>
      </c>
      <c r="M2063" s="49">
        <f t="shared" ref="M2063" si="4931">L2063*C2063</f>
        <v>10199.999999999931</v>
      </c>
    </row>
    <row r="2064" spans="1:13" s="42" customFormat="1" x14ac:dyDescent="0.25">
      <c r="A2064" s="5">
        <v>43173</v>
      </c>
      <c r="B2064" s="37" t="s">
        <v>372</v>
      </c>
      <c r="C2064" s="37">
        <v>1500</v>
      </c>
      <c r="D2064" s="37" t="s">
        <v>17</v>
      </c>
      <c r="E2064" s="74">
        <v>403</v>
      </c>
      <c r="F2064" s="37">
        <v>405</v>
      </c>
      <c r="G2064" s="37">
        <v>407</v>
      </c>
      <c r="H2064" s="74">
        <v>0</v>
      </c>
      <c r="I2064" s="49">
        <f t="shared" ref="I2064" si="4932">(IF(D2064="SELL",E2064-F2064,IF(D2064="BUY",F2064-E2064)))*C2064</f>
        <v>3000</v>
      </c>
      <c r="J2064" s="41">
        <f t="shared" si="4929"/>
        <v>3000</v>
      </c>
      <c r="K2064" s="8">
        <v>0</v>
      </c>
      <c r="L2064" s="49">
        <f t="shared" ref="L2064" si="4933">(J2064+I2064+K2064)/C2064</f>
        <v>4</v>
      </c>
      <c r="M2064" s="49">
        <f t="shared" ref="M2064" si="4934">L2064*C2064</f>
        <v>6000</v>
      </c>
    </row>
    <row r="2065" spans="1:13" s="42" customFormat="1" x14ac:dyDescent="0.25">
      <c r="A2065" s="5">
        <v>43173</v>
      </c>
      <c r="B2065" s="37" t="s">
        <v>356</v>
      </c>
      <c r="C2065" s="37">
        <v>800</v>
      </c>
      <c r="D2065" s="37" t="s">
        <v>17</v>
      </c>
      <c r="E2065" s="74">
        <v>739</v>
      </c>
      <c r="F2065" s="37">
        <v>742</v>
      </c>
      <c r="G2065" s="37">
        <v>746</v>
      </c>
      <c r="H2065" s="74">
        <v>0</v>
      </c>
      <c r="I2065" s="49">
        <f t="shared" ref="I2065" si="4935">(IF(D2065="SELL",E2065-F2065,IF(D2065="BUY",F2065-E2065)))*C2065</f>
        <v>2400</v>
      </c>
      <c r="J2065" s="41">
        <f t="shared" ref="J2065" si="4936">(IF(D2065="SELL",IF(G2065="",0,F2065-G2065),IF(D2065="BUY",IF(G2065="",0,G2065-F2065))))*C2065</f>
        <v>3200</v>
      </c>
      <c r="K2065" s="8">
        <v>0</v>
      </c>
      <c r="L2065" s="49">
        <f t="shared" ref="L2065" si="4937">(J2065+I2065+K2065)/C2065</f>
        <v>7</v>
      </c>
      <c r="M2065" s="49">
        <f t="shared" ref="M2065" si="4938">L2065*C2065</f>
        <v>5600</v>
      </c>
    </row>
    <row r="2066" spans="1:13" s="42" customFormat="1" x14ac:dyDescent="0.25">
      <c r="A2066" s="5">
        <v>43172</v>
      </c>
      <c r="B2066" s="37" t="s">
        <v>402</v>
      </c>
      <c r="C2066" s="37">
        <v>1100</v>
      </c>
      <c r="D2066" s="37" t="s">
        <v>17</v>
      </c>
      <c r="E2066" s="74">
        <v>501</v>
      </c>
      <c r="F2066" s="37">
        <v>504</v>
      </c>
      <c r="G2066" s="37">
        <v>508</v>
      </c>
      <c r="H2066" s="74">
        <v>0</v>
      </c>
      <c r="I2066" s="49">
        <f t="shared" ref="I2066" si="4939">(IF(D2066="SELL",E2066-F2066,IF(D2066="BUY",F2066-E2066)))*C2066</f>
        <v>3300</v>
      </c>
      <c r="J2066" s="41">
        <f t="shared" ref="J2066" si="4940">(IF(D2066="SELL",IF(G2066="",0,F2066-G2066),IF(D2066="BUY",IF(G2066="",0,G2066-F2066))))*C2066</f>
        <v>4400</v>
      </c>
      <c r="K2066" s="8">
        <v>0</v>
      </c>
      <c r="L2066" s="49">
        <f t="shared" ref="L2066" si="4941">(J2066+I2066+K2066)/C2066</f>
        <v>7</v>
      </c>
      <c r="M2066" s="49">
        <f t="shared" ref="M2066" si="4942">L2066*C2066</f>
        <v>7700</v>
      </c>
    </row>
    <row r="2067" spans="1:13" s="42" customFormat="1" x14ac:dyDescent="0.25">
      <c r="A2067" s="5">
        <v>43172</v>
      </c>
      <c r="B2067" s="37" t="s">
        <v>401</v>
      </c>
      <c r="C2067" s="37">
        <v>6000</v>
      </c>
      <c r="D2067" s="37" t="s">
        <v>17</v>
      </c>
      <c r="E2067" s="74">
        <v>106</v>
      </c>
      <c r="F2067" s="37">
        <v>106.5</v>
      </c>
      <c r="G2067" s="37">
        <v>106.9</v>
      </c>
      <c r="H2067" s="74">
        <v>0</v>
      </c>
      <c r="I2067" s="49">
        <f t="shared" ref="I2067" si="4943">(IF(D2067="SELL",E2067-F2067,IF(D2067="BUY",F2067-E2067)))*C2067</f>
        <v>3000</v>
      </c>
      <c r="J2067" s="41">
        <f t="shared" ref="J2067" si="4944">(IF(D2067="SELL",IF(G2067="",0,F2067-G2067),IF(D2067="BUY",IF(G2067="",0,G2067-F2067))))*C2067</f>
        <v>2400.0000000000341</v>
      </c>
      <c r="K2067" s="8">
        <v>0</v>
      </c>
      <c r="L2067" s="49">
        <f t="shared" ref="L2067" si="4945">(J2067+I2067+K2067)/C2067</f>
        <v>0.9000000000000058</v>
      </c>
      <c r="M2067" s="49">
        <f t="shared" ref="M2067" si="4946">L2067*C2067</f>
        <v>5400.0000000000346</v>
      </c>
    </row>
    <row r="2068" spans="1:13" s="42" customFormat="1" x14ac:dyDescent="0.25">
      <c r="A2068" s="5">
        <v>43171</v>
      </c>
      <c r="B2068" s="37" t="s">
        <v>323</v>
      </c>
      <c r="C2068" s="37">
        <v>3000</v>
      </c>
      <c r="D2068" s="37" t="s">
        <v>17</v>
      </c>
      <c r="E2068" s="74">
        <v>365</v>
      </c>
      <c r="F2068" s="37">
        <v>366</v>
      </c>
      <c r="G2068" s="37">
        <v>368</v>
      </c>
      <c r="H2068" s="74">
        <v>0</v>
      </c>
      <c r="I2068" s="49">
        <f t="shared" ref="I2068" si="4947">(IF(D2068="SELL",E2068-F2068,IF(D2068="BUY",F2068-E2068)))*C2068</f>
        <v>3000</v>
      </c>
      <c r="J2068" s="41">
        <f t="shared" ref="J2068" si="4948">(IF(D2068="SELL",IF(G2068="",0,F2068-G2068),IF(D2068="BUY",IF(G2068="",0,G2068-F2068))))*C2068</f>
        <v>6000</v>
      </c>
      <c r="K2068" s="8">
        <v>0</v>
      </c>
      <c r="L2068" s="49">
        <f t="shared" ref="L2068" si="4949">(J2068+I2068+K2068)/C2068</f>
        <v>3</v>
      </c>
      <c r="M2068" s="49">
        <f t="shared" ref="M2068" si="4950">L2068*C2068</f>
        <v>9000</v>
      </c>
    </row>
    <row r="2069" spans="1:13" s="42" customFormat="1" x14ac:dyDescent="0.25">
      <c r="A2069" s="5">
        <v>43168</v>
      </c>
      <c r="B2069" s="37" t="s">
        <v>272</v>
      </c>
      <c r="C2069" s="37">
        <v>300</v>
      </c>
      <c r="D2069" s="37" t="s">
        <v>17</v>
      </c>
      <c r="E2069" s="74">
        <v>2403</v>
      </c>
      <c r="F2069" s="37">
        <v>2413</v>
      </c>
      <c r="G2069" s="37">
        <v>2427</v>
      </c>
      <c r="H2069" s="74">
        <v>0</v>
      </c>
      <c r="I2069" s="49">
        <f t="shared" ref="I2069" si="4951">(IF(D2069="SELL",E2069-F2069,IF(D2069="BUY",F2069-E2069)))*C2069</f>
        <v>3000</v>
      </c>
      <c r="J2069" s="41">
        <f t="shared" ref="J2069:J2071" si="4952">(IF(D2069="SELL",IF(G2069="",0,F2069-G2069),IF(D2069="BUY",IF(G2069="",0,G2069-F2069))))*C2069</f>
        <v>4200</v>
      </c>
      <c r="K2069" s="8">
        <v>0</v>
      </c>
      <c r="L2069" s="49">
        <f t="shared" ref="L2069" si="4953">(J2069+I2069+K2069)/C2069</f>
        <v>24</v>
      </c>
      <c r="M2069" s="49">
        <f t="shared" ref="M2069" si="4954">L2069*C2069</f>
        <v>7200</v>
      </c>
    </row>
    <row r="2070" spans="1:13" s="42" customFormat="1" x14ac:dyDescent="0.25">
      <c r="A2070" s="5">
        <v>43168</v>
      </c>
      <c r="B2070" s="37" t="s">
        <v>400</v>
      </c>
      <c r="C2070" s="37">
        <v>3000</v>
      </c>
      <c r="D2070" s="37" t="s">
        <v>17</v>
      </c>
      <c r="E2070" s="74">
        <v>263</v>
      </c>
      <c r="F2070" s="37">
        <v>264</v>
      </c>
      <c r="G2070" s="37">
        <v>265.89999999999998</v>
      </c>
      <c r="H2070" s="74">
        <v>0</v>
      </c>
      <c r="I2070" s="49">
        <f t="shared" ref="I2070" si="4955">(IF(D2070="SELL",E2070-F2070,IF(D2070="BUY",F2070-E2070)))*C2070</f>
        <v>3000</v>
      </c>
      <c r="J2070" s="41">
        <f t="shared" si="4952"/>
        <v>5699.9999999999318</v>
      </c>
      <c r="K2070" s="8">
        <v>0</v>
      </c>
      <c r="L2070" s="49">
        <f t="shared" ref="L2070" si="4956">(J2070+I2070+K2070)/C2070</f>
        <v>2.8999999999999768</v>
      </c>
      <c r="M2070" s="49">
        <f t="shared" ref="M2070" si="4957">L2070*C2070</f>
        <v>8699.9999999999309</v>
      </c>
    </row>
    <row r="2071" spans="1:13" s="42" customFormat="1" x14ac:dyDescent="0.25">
      <c r="A2071" s="5">
        <v>43167</v>
      </c>
      <c r="B2071" s="37" t="s">
        <v>348</v>
      </c>
      <c r="C2071" s="37">
        <v>3000</v>
      </c>
      <c r="D2071" s="37" t="s">
        <v>20</v>
      </c>
      <c r="E2071" s="74">
        <v>287</v>
      </c>
      <c r="F2071" s="37">
        <v>286</v>
      </c>
      <c r="G2071" s="37">
        <v>285</v>
      </c>
      <c r="H2071" s="74">
        <v>0</v>
      </c>
      <c r="I2071" s="49">
        <f t="shared" ref="I2071" si="4958">(IF(D2071="SELL",E2071-F2071,IF(D2071="BUY",F2071-E2071)))*C2071</f>
        <v>3000</v>
      </c>
      <c r="J2071" s="41">
        <f t="shared" si="4952"/>
        <v>3000</v>
      </c>
      <c r="K2071" s="8">
        <v>0</v>
      </c>
      <c r="L2071" s="49">
        <f t="shared" ref="L2071" si="4959">(J2071+I2071+K2071)/C2071</f>
        <v>2</v>
      </c>
      <c r="M2071" s="49">
        <f t="shared" ref="M2071" si="4960">L2071*C2071</f>
        <v>6000</v>
      </c>
    </row>
    <row r="2072" spans="1:13" s="42" customFormat="1" x14ac:dyDescent="0.25">
      <c r="A2072" s="5">
        <v>43167</v>
      </c>
      <c r="B2072" s="37" t="s">
        <v>330</v>
      </c>
      <c r="C2072" s="37">
        <v>5000</v>
      </c>
      <c r="D2072" s="37" t="s">
        <v>20</v>
      </c>
      <c r="E2072" s="74">
        <v>216</v>
      </c>
      <c r="F2072" s="37">
        <v>215.5</v>
      </c>
      <c r="G2072" s="37">
        <v>0</v>
      </c>
      <c r="H2072" s="74">
        <v>0</v>
      </c>
      <c r="I2072" s="49">
        <f t="shared" ref="I2072" si="4961">(IF(D2072="SELL",E2072-F2072,IF(D2072="BUY",F2072-E2072)))*C2072</f>
        <v>2500</v>
      </c>
      <c r="J2072" s="41">
        <v>0</v>
      </c>
      <c r="K2072" s="8">
        <v>0</v>
      </c>
      <c r="L2072" s="49">
        <f t="shared" ref="L2072" si="4962">(J2072+I2072+K2072)/C2072</f>
        <v>0.5</v>
      </c>
      <c r="M2072" s="49">
        <f t="shared" ref="M2072" si="4963">L2072*C2072</f>
        <v>2500</v>
      </c>
    </row>
    <row r="2073" spans="1:13" s="42" customFormat="1" x14ac:dyDescent="0.25">
      <c r="A2073" s="5">
        <v>43166</v>
      </c>
      <c r="B2073" s="37" t="s">
        <v>360</v>
      </c>
      <c r="C2073" s="37">
        <v>5000</v>
      </c>
      <c r="D2073" s="37" t="s">
        <v>20</v>
      </c>
      <c r="E2073" s="74">
        <v>108</v>
      </c>
      <c r="F2073" s="37">
        <v>107.15</v>
      </c>
      <c r="G2073" s="37">
        <v>0</v>
      </c>
      <c r="H2073" s="74">
        <v>0</v>
      </c>
      <c r="I2073" s="49">
        <f t="shared" ref="I2073" si="4964">(IF(D2073="SELL",E2073-F2073,IF(D2073="BUY",F2073-E2073)))*C2073</f>
        <v>4249.9999999999718</v>
      </c>
      <c r="J2073" s="41">
        <v>0</v>
      </c>
      <c r="K2073" s="8">
        <v>0</v>
      </c>
      <c r="L2073" s="49">
        <f t="shared" ref="L2073" si="4965">(J2073+I2073+K2073)/C2073</f>
        <v>0.84999999999999432</v>
      </c>
      <c r="M2073" s="49">
        <f t="shared" ref="M2073" si="4966">L2073*C2073</f>
        <v>4249.9999999999718</v>
      </c>
    </row>
    <row r="2074" spans="1:13" s="42" customFormat="1" x14ac:dyDescent="0.25">
      <c r="A2074" s="5">
        <v>43165</v>
      </c>
      <c r="B2074" s="37" t="s">
        <v>239</v>
      </c>
      <c r="C2074" s="37">
        <v>1300</v>
      </c>
      <c r="D2074" s="37" t="s">
        <v>17</v>
      </c>
      <c r="E2074" s="74">
        <v>448</v>
      </c>
      <c r="F2074" s="37">
        <v>443</v>
      </c>
      <c r="G2074" s="37">
        <v>0</v>
      </c>
      <c r="H2074" s="74">
        <v>0</v>
      </c>
      <c r="I2074" s="49">
        <f t="shared" ref="I2074" si="4967">(IF(D2074="SELL",E2074-F2074,IF(D2074="BUY",F2074-E2074)))*C2074</f>
        <v>-6500</v>
      </c>
      <c r="J2074" s="41">
        <v>0</v>
      </c>
      <c r="K2074" s="8">
        <v>0</v>
      </c>
      <c r="L2074" s="49">
        <f t="shared" ref="L2074" si="4968">(J2074+I2074+K2074)/C2074</f>
        <v>-5</v>
      </c>
      <c r="M2074" s="49">
        <f t="shared" ref="M2074" si="4969">L2074*C2074</f>
        <v>-6500</v>
      </c>
    </row>
    <row r="2075" spans="1:13" s="42" customFormat="1" x14ac:dyDescent="0.25">
      <c r="A2075" s="5">
        <v>43165</v>
      </c>
      <c r="B2075" s="37" t="s">
        <v>337</v>
      </c>
      <c r="C2075" s="37">
        <v>1500</v>
      </c>
      <c r="D2075" s="37" t="s">
        <v>17</v>
      </c>
      <c r="E2075" s="74">
        <v>546</v>
      </c>
      <c r="F2075" s="37">
        <v>542</v>
      </c>
      <c r="G2075" s="37">
        <v>0</v>
      </c>
      <c r="H2075" s="74">
        <v>0</v>
      </c>
      <c r="I2075" s="49">
        <f t="shared" ref="I2075" si="4970">(IF(D2075="SELL",E2075-F2075,IF(D2075="BUY",F2075-E2075)))*C2075</f>
        <v>-6000</v>
      </c>
      <c r="J2075" s="41">
        <v>0</v>
      </c>
      <c r="K2075" s="8">
        <v>0</v>
      </c>
      <c r="L2075" s="49">
        <f t="shared" ref="L2075" si="4971">(J2075+I2075+K2075)/C2075</f>
        <v>-4</v>
      </c>
      <c r="M2075" s="49">
        <f t="shared" ref="M2075" si="4972">L2075*C2075</f>
        <v>-6000</v>
      </c>
    </row>
    <row r="2076" spans="1:13" s="42" customFormat="1" x14ac:dyDescent="0.25">
      <c r="A2076" s="5">
        <v>43165</v>
      </c>
      <c r="B2076" s="37" t="s">
        <v>233</v>
      </c>
      <c r="C2076" s="37">
        <v>1000</v>
      </c>
      <c r="D2076" s="37" t="s">
        <v>17</v>
      </c>
      <c r="E2076" s="74">
        <v>1045</v>
      </c>
      <c r="F2076" s="37">
        <v>1050</v>
      </c>
      <c r="G2076" s="37">
        <v>1055</v>
      </c>
      <c r="H2076" s="74">
        <v>0</v>
      </c>
      <c r="I2076" s="49">
        <f t="shared" ref="I2076" si="4973">(IF(D2076="SELL",E2076-F2076,IF(D2076="BUY",F2076-E2076)))*C2076</f>
        <v>5000</v>
      </c>
      <c r="J2076" s="41">
        <f t="shared" ref="J2076" si="4974">(IF(D2076="SELL",IF(G2076="",0,F2076-G2076),IF(D2076="BUY",IF(G2076="",0,G2076-F2076))))*C2076</f>
        <v>5000</v>
      </c>
      <c r="K2076" s="8">
        <v>0</v>
      </c>
      <c r="L2076" s="49">
        <f t="shared" ref="L2076" si="4975">(J2076+I2076+K2076)/C2076</f>
        <v>10</v>
      </c>
      <c r="M2076" s="49">
        <f t="shared" ref="M2076" si="4976">L2076*C2076</f>
        <v>10000</v>
      </c>
    </row>
    <row r="2077" spans="1:13" s="42" customFormat="1" x14ac:dyDescent="0.25">
      <c r="A2077" s="5">
        <v>43164</v>
      </c>
      <c r="B2077" s="37" t="s">
        <v>224</v>
      </c>
      <c r="C2077" s="37">
        <v>1061</v>
      </c>
      <c r="D2077" s="37" t="s">
        <v>20</v>
      </c>
      <c r="E2077" s="74">
        <v>657</v>
      </c>
      <c r="F2077" s="37">
        <v>654</v>
      </c>
      <c r="G2077" s="37">
        <v>650</v>
      </c>
      <c r="H2077" s="74">
        <v>0</v>
      </c>
      <c r="I2077" s="49">
        <f t="shared" ref="I2077" si="4977">(IF(D2077="SELL",E2077-F2077,IF(D2077="BUY",F2077-E2077)))*C2077</f>
        <v>3183</v>
      </c>
      <c r="J2077" s="41">
        <f t="shared" ref="J2077" si="4978">(IF(D2077="SELL",IF(G2077="",0,F2077-G2077),IF(D2077="BUY",IF(G2077="",0,G2077-F2077))))*C2077</f>
        <v>4244</v>
      </c>
      <c r="K2077" s="8">
        <v>0</v>
      </c>
      <c r="L2077" s="49">
        <f t="shared" ref="L2077" si="4979">(J2077+I2077+K2077)/C2077</f>
        <v>7</v>
      </c>
      <c r="M2077" s="49">
        <f t="shared" ref="M2077" si="4980">L2077*C2077</f>
        <v>7427</v>
      </c>
    </row>
    <row r="2078" spans="1:13" s="42" customFormat="1" x14ac:dyDescent="0.25">
      <c r="A2078" s="5">
        <v>43160</v>
      </c>
      <c r="B2078" s="37" t="s">
        <v>332</v>
      </c>
      <c r="C2078" s="37">
        <v>2000</v>
      </c>
      <c r="D2078" s="37" t="s">
        <v>17</v>
      </c>
      <c r="E2078" s="74">
        <v>424.4</v>
      </c>
      <c r="F2078" s="37">
        <v>426.4</v>
      </c>
      <c r="G2078" s="37">
        <v>428.2</v>
      </c>
      <c r="H2078" s="74">
        <v>0</v>
      </c>
      <c r="I2078" s="49">
        <f t="shared" ref="I2078" si="4981">(IF(D2078="SELL",E2078-F2078,IF(D2078="BUY",F2078-E2078)))*C2078</f>
        <v>4000</v>
      </c>
      <c r="J2078" s="41">
        <f t="shared" ref="J2078" si="4982">(IF(D2078="SELL",IF(G2078="",0,F2078-G2078),IF(D2078="BUY",IF(G2078="",0,G2078-F2078))))*C2078</f>
        <v>3600.0000000000227</v>
      </c>
      <c r="K2078" s="8">
        <v>0</v>
      </c>
      <c r="L2078" s="49">
        <f t="shared" ref="L2078" si="4983">(J2078+I2078+K2078)/C2078</f>
        <v>3.8000000000000114</v>
      </c>
      <c r="M2078" s="49">
        <f t="shared" ref="M2078:M2084" si="4984">L2078*C2078</f>
        <v>7600.0000000000227</v>
      </c>
    </row>
    <row r="2079" spans="1:13" s="42" customFormat="1" x14ac:dyDescent="0.25">
      <c r="A2079" s="5">
        <v>43159</v>
      </c>
      <c r="B2079" s="37" t="s">
        <v>399</v>
      </c>
      <c r="C2079" s="37">
        <v>600</v>
      </c>
      <c r="D2079" s="37" t="s">
        <v>17</v>
      </c>
      <c r="E2079" s="74">
        <v>1171.9000000000001</v>
      </c>
      <c r="F2079" s="37">
        <v>1176.9000000000001</v>
      </c>
      <c r="G2079" s="37">
        <v>1185</v>
      </c>
      <c r="H2079" s="74">
        <v>0</v>
      </c>
      <c r="I2079" s="49">
        <f t="shared" ref="I2079" si="4985">(IF(D2079="SELL",E2079-F2079,IF(D2079="BUY",F2079-E2079)))*C2079</f>
        <v>3000</v>
      </c>
      <c r="J2079" s="41">
        <f t="shared" ref="J2079" si="4986">(IF(D2079="SELL",IF(G2079="",0,F2079-G2079),IF(D2079="BUY",IF(G2079="",0,G2079-F2079))))*C2079</f>
        <v>4859.9999999999454</v>
      </c>
      <c r="K2079" s="8">
        <v>0</v>
      </c>
      <c r="L2079" s="49">
        <f t="shared" ref="L2079" si="4987">(J2079+I2079+K2079)/C2079</f>
        <v>13.099999999999909</v>
      </c>
      <c r="M2079" s="49">
        <f t="shared" si="4984"/>
        <v>7859.9999999999454</v>
      </c>
    </row>
    <row r="2080" spans="1:13" s="42" customFormat="1" x14ac:dyDescent="0.25">
      <c r="A2080" s="5">
        <v>43158</v>
      </c>
      <c r="B2080" s="37" t="s">
        <v>358</v>
      </c>
      <c r="C2080" s="37">
        <v>4500</v>
      </c>
      <c r="D2080" s="37" t="s">
        <v>17</v>
      </c>
      <c r="E2080" s="74">
        <v>279</v>
      </c>
      <c r="F2080" s="37">
        <v>280</v>
      </c>
      <c r="G2080" s="37">
        <v>0</v>
      </c>
      <c r="H2080" s="74">
        <v>0</v>
      </c>
      <c r="I2080" s="49">
        <f t="shared" ref="I2080" si="4988">(IF(D2080="SELL",E2080-F2080,IF(D2080="BUY",F2080-E2080)))*C2080</f>
        <v>4500</v>
      </c>
      <c r="J2080" s="41">
        <v>0</v>
      </c>
      <c r="K2080" s="8">
        <v>0</v>
      </c>
      <c r="L2080" s="49">
        <f t="shared" ref="L2080" si="4989">(J2080+I2080+K2080)/C2080</f>
        <v>1</v>
      </c>
      <c r="M2080" s="49">
        <f t="shared" si="4984"/>
        <v>4500</v>
      </c>
    </row>
    <row r="2081" spans="1:13" s="42" customFormat="1" x14ac:dyDescent="0.25">
      <c r="A2081" s="5">
        <v>43157</v>
      </c>
      <c r="B2081" s="37" t="s">
        <v>330</v>
      </c>
      <c r="C2081" s="37">
        <v>5000</v>
      </c>
      <c r="D2081" s="37" t="s">
        <v>17</v>
      </c>
      <c r="E2081" s="74">
        <v>228.5</v>
      </c>
      <c r="F2081" s="37">
        <v>229.5</v>
      </c>
      <c r="G2081" s="37">
        <v>231</v>
      </c>
      <c r="H2081" s="74">
        <v>0</v>
      </c>
      <c r="I2081" s="49">
        <f t="shared" ref="I2081" si="4990">(IF(D2081="SELL",E2081-F2081,IF(D2081="BUY",F2081-E2081)))*C2081</f>
        <v>5000</v>
      </c>
      <c r="J2081" s="41">
        <f t="shared" ref="J2081" si="4991">(IF(D2081="SELL",IF(G2081="",0,F2081-G2081),IF(D2081="BUY",IF(G2081="",0,G2081-F2081))))*C2081</f>
        <v>7500</v>
      </c>
      <c r="K2081" s="8">
        <v>0</v>
      </c>
      <c r="L2081" s="49">
        <f t="shared" ref="L2081" si="4992">(J2081+I2081+K2081)/C2081</f>
        <v>2.5</v>
      </c>
      <c r="M2081" s="49">
        <f t="shared" si="4984"/>
        <v>12500</v>
      </c>
    </row>
    <row r="2082" spans="1:13" s="42" customFormat="1" x14ac:dyDescent="0.25">
      <c r="A2082" s="5">
        <v>43157</v>
      </c>
      <c r="B2082" s="37" t="s">
        <v>225</v>
      </c>
      <c r="C2082" s="37">
        <v>1200</v>
      </c>
      <c r="D2082" s="37" t="s">
        <v>17</v>
      </c>
      <c r="E2082" s="74">
        <v>772.5</v>
      </c>
      <c r="F2082" s="37">
        <v>776</v>
      </c>
      <c r="G2082" s="37">
        <v>0</v>
      </c>
      <c r="H2082" s="74">
        <v>0</v>
      </c>
      <c r="I2082" s="49">
        <f t="shared" ref="I2082" si="4993">(IF(D2082="SELL",E2082-F2082,IF(D2082="BUY",F2082-E2082)))*C2082</f>
        <v>4200</v>
      </c>
      <c r="J2082" s="41">
        <v>0</v>
      </c>
      <c r="K2082" s="8">
        <v>0</v>
      </c>
      <c r="L2082" s="49">
        <f t="shared" ref="L2082" si="4994">(J2082+I2082+K2082)/C2082</f>
        <v>3.5</v>
      </c>
      <c r="M2082" s="49">
        <f t="shared" si="4984"/>
        <v>4200</v>
      </c>
    </row>
    <row r="2083" spans="1:13" s="42" customFormat="1" x14ac:dyDescent="0.25">
      <c r="A2083" s="5">
        <v>43154</v>
      </c>
      <c r="B2083" s="37" t="s">
        <v>332</v>
      </c>
      <c r="C2083" s="37">
        <v>2000</v>
      </c>
      <c r="D2083" s="37" t="s">
        <v>17</v>
      </c>
      <c r="E2083" s="74">
        <v>405</v>
      </c>
      <c r="F2083" s="37">
        <v>407</v>
      </c>
      <c r="G2083" s="37">
        <v>410</v>
      </c>
      <c r="H2083" s="74">
        <v>0</v>
      </c>
      <c r="I2083" s="49">
        <f t="shared" ref="I2083" si="4995">(IF(D2083="SELL",E2083-F2083,IF(D2083="BUY",F2083-E2083)))*C2083</f>
        <v>4000</v>
      </c>
      <c r="J2083" s="41">
        <f t="shared" ref="J2083" si="4996">(IF(D2083="SELL",IF(G2083="",0,F2083-G2083),IF(D2083="BUY",IF(G2083="",0,G2083-F2083))))*C2083</f>
        <v>6000</v>
      </c>
      <c r="K2083" s="8">
        <v>0</v>
      </c>
      <c r="L2083" s="49">
        <f t="shared" ref="L2083" si="4997">(J2083+I2083+K2083)/C2083</f>
        <v>5</v>
      </c>
      <c r="M2083" s="49">
        <f t="shared" si="4984"/>
        <v>10000</v>
      </c>
    </row>
    <row r="2084" spans="1:13" s="42" customFormat="1" x14ac:dyDescent="0.25">
      <c r="A2084" s="5">
        <v>43154</v>
      </c>
      <c r="B2084" s="37" t="s">
        <v>218</v>
      </c>
      <c r="C2084" s="37">
        <v>1000</v>
      </c>
      <c r="D2084" s="37" t="s">
        <v>17</v>
      </c>
      <c r="E2084" s="74">
        <v>931</v>
      </c>
      <c r="F2084" s="37">
        <v>934</v>
      </c>
      <c r="G2084" s="37">
        <v>938</v>
      </c>
      <c r="H2084" s="74">
        <v>0</v>
      </c>
      <c r="I2084" s="49">
        <f t="shared" ref="I2084" si="4998">(IF(D2084="SELL",E2084-F2084,IF(D2084="BUY",F2084-E2084)))*C2084</f>
        <v>3000</v>
      </c>
      <c r="J2084" s="41">
        <f t="shared" ref="J2084" si="4999">(IF(D2084="SELL",IF(G2084="",0,F2084-G2084),IF(D2084="BUY",IF(G2084="",0,G2084-F2084))))*C2084</f>
        <v>4000</v>
      </c>
      <c r="K2084" s="8">
        <v>0</v>
      </c>
      <c r="L2084" s="49">
        <f t="shared" ref="L2084" si="5000">(J2084+I2084+K2084)/C2084</f>
        <v>7</v>
      </c>
      <c r="M2084" s="49">
        <f t="shared" si="4984"/>
        <v>7000</v>
      </c>
    </row>
    <row r="2085" spans="1:13" s="42" customFormat="1" x14ac:dyDescent="0.25">
      <c r="A2085" s="5">
        <v>43153</v>
      </c>
      <c r="B2085" s="37" t="s">
        <v>328</v>
      </c>
      <c r="C2085" s="37">
        <v>1100</v>
      </c>
      <c r="D2085" s="37" t="s">
        <v>17</v>
      </c>
      <c r="E2085" s="74">
        <v>872</v>
      </c>
      <c r="F2085" s="37">
        <v>865</v>
      </c>
      <c r="G2085" s="37">
        <v>0</v>
      </c>
      <c r="H2085" s="74">
        <v>0</v>
      </c>
      <c r="I2085" s="49">
        <f t="shared" ref="I2085" si="5001">(IF(D2085="SELL",E2085-F2085,IF(D2085="BUY",F2085-E2085)))*C2085</f>
        <v>-7700</v>
      </c>
      <c r="J2085" s="41">
        <v>0</v>
      </c>
      <c r="K2085" s="8">
        <v>0</v>
      </c>
      <c r="L2085" s="49">
        <f t="shared" ref="L2085" si="5002">(J2085+I2085+K2085)/C2085</f>
        <v>-7</v>
      </c>
      <c r="M2085" s="49">
        <f t="shared" ref="M2085" si="5003">L2085*C2085</f>
        <v>-7700</v>
      </c>
    </row>
    <row r="2086" spans="1:13" s="42" customFormat="1" x14ac:dyDescent="0.25">
      <c r="A2086" s="5">
        <v>43153</v>
      </c>
      <c r="B2086" s="37" t="s">
        <v>398</v>
      </c>
      <c r="C2086" s="37">
        <v>800</v>
      </c>
      <c r="D2086" s="37" t="s">
        <v>17</v>
      </c>
      <c r="E2086" s="74">
        <v>1062</v>
      </c>
      <c r="F2086" s="37">
        <v>1066</v>
      </c>
      <c r="G2086" s="37">
        <v>1072</v>
      </c>
      <c r="H2086" s="74">
        <v>0</v>
      </c>
      <c r="I2086" s="49">
        <f t="shared" ref="I2086" si="5004">(IF(D2086="SELL",E2086-F2086,IF(D2086="BUY",F2086-E2086)))*C2086</f>
        <v>3200</v>
      </c>
      <c r="J2086" s="41">
        <f t="shared" ref="J2086:J2087" si="5005">(IF(D2086="SELL",IF(G2086="",0,F2086-G2086),IF(D2086="BUY",IF(G2086="",0,G2086-F2086))))*C2086</f>
        <v>4800</v>
      </c>
      <c r="K2086" s="8">
        <v>0</v>
      </c>
      <c r="L2086" s="49">
        <f t="shared" ref="L2086" si="5006">(J2086+I2086+K2086)/C2086</f>
        <v>10</v>
      </c>
      <c r="M2086" s="49">
        <f>L2086*C2086</f>
        <v>8000</v>
      </c>
    </row>
    <row r="2087" spans="1:13" s="42" customFormat="1" x14ac:dyDescent="0.25">
      <c r="A2087" s="5">
        <v>43153</v>
      </c>
      <c r="B2087" s="37" t="s">
        <v>397</v>
      </c>
      <c r="C2087" s="37">
        <v>2200</v>
      </c>
      <c r="D2087" s="37" t="s">
        <v>20</v>
      </c>
      <c r="E2087" s="74">
        <v>243.85</v>
      </c>
      <c r="F2087" s="37">
        <v>242</v>
      </c>
      <c r="G2087" s="37">
        <v>240.3</v>
      </c>
      <c r="H2087" s="74">
        <v>0</v>
      </c>
      <c r="I2087" s="49">
        <f t="shared" ref="I2087" si="5007">(IF(D2087="SELL",E2087-F2087,IF(D2087="BUY",F2087-E2087)))*C2087</f>
        <v>4069.9999999999873</v>
      </c>
      <c r="J2087" s="41">
        <f t="shared" si="5005"/>
        <v>3739.999999999975</v>
      </c>
      <c r="K2087" s="8">
        <v>0</v>
      </c>
      <c r="L2087" s="49">
        <f t="shared" ref="L2087" si="5008">(J2087+I2087+K2087)/C2087</f>
        <v>3.5499999999999825</v>
      </c>
      <c r="M2087" s="49">
        <f t="shared" ref="M2087" si="5009">L2087*C2087</f>
        <v>7809.9999999999618</v>
      </c>
    </row>
    <row r="2088" spans="1:13" s="42" customFormat="1" x14ac:dyDescent="0.25">
      <c r="A2088" s="5">
        <v>43153</v>
      </c>
      <c r="B2088" s="37" t="s">
        <v>331</v>
      </c>
      <c r="C2088" s="37">
        <v>2000</v>
      </c>
      <c r="D2088" s="37" t="s">
        <v>20</v>
      </c>
      <c r="E2088" s="74">
        <v>497</v>
      </c>
      <c r="F2088" s="37">
        <v>495</v>
      </c>
      <c r="G2088" s="37">
        <v>0</v>
      </c>
      <c r="H2088" s="74">
        <v>0</v>
      </c>
      <c r="I2088" s="49">
        <f t="shared" ref="I2088" si="5010">(IF(D2088="SELL",E2088-F2088,IF(D2088="BUY",F2088-E2088)))*C2088</f>
        <v>4000</v>
      </c>
      <c r="J2088" s="41">
        <v>0</v>
      </c>
      <c r="K2088" s="8">
        <v>0</v>
      </c>
      <c r="L2088" s="49">
        <f t="shared" ref="L2088" si="5011">(J2088+I2088+K2088)/C2088</f>
        <v>2</v>
      </c>
      <c r="M2088" s="49">
        <f t="shared" ref="M2088" si="5012">L2088*C2088</f>
        <v>4000</v>
      </c>
    </row>
    <row r="2089" spans="1:13" s="42" customFormat="1" x14ac:dyDescent="0.25">
      <c r="A2089" s="5">
        <v>43152</v>
      </c>
      <c r="B2089" s="37" t="s">
        <v>305</v>
      </c>
      <c r="C2089" s="37">
        <v>1000</v>
      </c>
      <c r="D2089" s="37" t="s">
        <v>17</v>
      </c>
      <c r="E2089" s="74">
        <v>927</v>
      </c>
      <c r="F2089" s="37">
        <v>930</v>
      </c>
      <c r="G2089" s="37">
        <v>0</v>
      </c>
      <c r="H2089" s="74">
        <v>0</v>
      </c>
      <c r="I2089" s="49">
        <f t="shared" ref="I2089" si="5013">(IF(D2089="SELL",E2089-F2089,IF(D2089="BUY",F2089-E2089)))*C2089</f>
        <v>3000</v>
      </c>
      <c r="J2089" s="41">
        <v>0</v>
      </c>
      <c r="K2089" s="8">
        <v>0</v>
      </c>
      <c r="L2089" s="49">
        <f t="shared" ref="L2089" si="5014">(J2089+I2089+K2089)/C2089</f>
        <v>3</v>
      </c>
      <c r="M2089" s="49">
        <f t="shared" ref="M2089" si="5015">L2089*C2089</f>
        <v>3000</v>
      </c>
    </row>
    <row r="2090" spans="1:13" s="42" customFormat="1" x14ac:dyDescent="0.25">
      <c r="A2090" s="5">
        <v>43152</v>
      </c>
      <c r="B2090" s="37" t="s">
        <v>354</v>
      </c>
      <c r="C2090" s="37">
        <v>4500</v>
      </c>
      <c r="D2090" s="37" t="s">
        <v>20</v>
      </c>
      <c r="E2090" s="74">
        <v>129.5</v>
      </c>
      <c r="F2090" s="37">
        <v>129</v>
      </c>
      <c r="G2090" s="37">
        <v>0</v>
      </c>
      <c r="H2090" s="74">
        <v>0</v>
      </c>
      <c r="I2090" s="49">
        <f t="shared" ref="I2090" si="5016">(IF(D2090="SELL",E2090-F2090,IF(D2090="BUY",F2090-E2090)))*C2090</f>
        <v>2250</v>
      </c>
      <c r="J2090" s="41">
        <v>0</v>
      </c>
      <c r="K2090" s="8">
        <v>0</v>
      </c>
      <c r="L2090" s="49">
        <f t="shared" ref="L2090" si="5017">(J2090+I2090+K2090)/C2090</f>
        <v>0.5</v>
      </c>
      <c r="M2090" s="49">
        <f t="shared" ref="M2090" si="5018">L2090*C2090</f>
        <v>2250</v>
      </c>
    </row>
    <row r="2091" spans="1:13" s="42" customFormat="1" x14ac:dyDescent="0.25">
      <c r="A2091" s="5">
        <v>43151</v>
      </c>
      <c r="B2091" s="37" t="s">
        <v>396</v>
      </c>
      <c r="C2091" s="37">
        <v>900</v>
      </c>
      <c r="D2091" s="37" t="s">
        <v>17</v>
      </c>
      <c r="E2091" s="74">
        <v>995</v>
      </c>
      <c r="F2091" s="37">
        <v>995</v>
      </c>
      <c r="G2091" s="37">
        <v>0</v>
      </c>
      <c r="H2091" s="74">
        <v>0</v>
      </c>
      <c r="I2091" s="49">
        <f t="shared" ref="I2091" si="5019">(IF(D2091="SELL",E2091-F2091,IF(D2091="BUY",F2091-E2091)))*C2091</f>
        <v>0</v>
      </c>
      <c r="J2091" s="41">
        <v>0</v>
      </c>
      <c r="K2091" s="8">
        <v>0</v>
      </c>
      <c r="L2091" s="49">
        <f t="shared" ref="L2091" si="5020">(J2091+I2091+K2091)/C2091</f>
        <v>0</v>
      </c>
      <c r="M2091" s="49">
        <f t="shared" ref="M2091" si="5021">L2091*C2091</f>
        <v>0</v>
      </c>
    </row>
    <row r="2092" spans="1:13" s="42" customFormat="1" x14ac:dyDescent="0.25">
      <c r="A2092" s="5">
        <v>43150</v>
      </c>
      <c r="B2092" s="37" t="s">
        <v>395</v>
      </c>
      <c r="C2092" s="37">
        <v>3000</v>
      </c>
      <c r="D2092" s="37" t="s">
        <v>20</v>
      </c>
      <c r="E2092" s="74">
        <v>200.5</v>
      </c>
      <c r="F2092" s="37">
        <v>199</v>
      </c>
      <c r="G2092" s="37">
        <v>0</v>
      </c>
      <c r="H2092" s="74">
        <v>0</v>
      </c>
      <c r="I2092" s="49">
        <f t="shared" ref="I2092" si="5022">(IF(D2092="SELL",E2092-F2092,IF(D2092="BUY",F2092-E2092)))*C2092</f>
        <v>4500</v>
      </c>
      <c r="J2092" s="41">
        <v>0</v>
      </c>
      <c r="K2092" s="8">
        <v>0</v>
      </c>
      <c r="L2092" s="49">
        <f t="shared" ref="L2092" si="5023">(J2092+I2092+K2092)/C2092</f>
        <v>1.5</v>
      </c>
      <c r="M2092" s="49">
        <f t="shared" ref="M2092" si="5024">L2092*C2092</f>
        <v>4500</v>
      </c>
    </row>
    <row r="2093" spans="1:13" s="42" customFormat="1" x14ac:dyDescent="0.25">
      <c r="A2093" s="5">
        <v>43147</v>
      </c>
      <c r="B2093" s="37" t="s">
        <v>349</v>
      </c>
      <c r="C2093" s="37">
        <v>3000</v>
      </c>
      <c r="D2093" s="37" t="s">
        <v>20</v>
      </c>
      <c r="E2093" s="74">
        <v>266.39999999999998</v>
      </c>
      <c r="F2093" s="37">
        <v>265.39999999999998</v>
      </c>
      <c r="G2093" s="37">
        <v>0</v>
      </c>
      <c r="H2093" s="74">
        <v>0</v>
      </c>
      <c r="I2093" s="49">
        <f t="shared" ref="I2093" si="5025">(IF(D2093="SELL",E2093-F2093,IF(D2093="BUY",F2093-E2093)))*C2093</f>
        <v>3000</v>
      </c>
      <c r="J2093" s="41">
        <v>0</v>
      </c>
      <c r="K2093" s="8">
        <v>0</v>
      </c>
      <c r="L2093" s="49">
        <f t="shared" ref="L2093" si="5026">(J2093+I2093+K2093)/C2093</f>
        <v>1</v>
      </c>
      <c r="M2093" s="49">
        <f t="shared" ref="M2093" si="5027">L2093*C2093</f>
        <v>3000</v>
      </c>
    </row>
    <row r="2094" spans="1:13" s="42" customFormat="1" x14ac:dyDescent="0.25">
      <c r="A2094" s="5">
        <v>43147</v>
      </c>
      <c r="B2094" s="37" t="s">
        <v>330</v>
      </c>
      <c r="C2094" s="37">
        <v>5000</v>
      </c>
      <c r="D2094" s="37" t="s">
        <v>20</v>
      </c>
      <c r="E2094" s="74">
        <v>227.5</v>
      </c>
      <c r="F2094" s="37">
        <v>227</v>
      </c>
      <c r="G2094" s="37">
        <v>0</v>
      </c>
      <c r="H2094" s="74">
        <v>0</v>
      </c>
      <c r="I2094" s="49">
        <f t="shared" ref="I2094" si="5028">(IF(D2094="SELL",E2094-F2094,IF(D2094="BUY",F2094-E2094)))*C2094</f>
        <v>2500</v>
      </c>
      <c r="J2094" s="41">
        <v>0</v>
      </c>
      <c r="K2094" s="8">
        <v>0</v>
      </c>
      <c r="L2094" s="49">
        <f t="shared" ref="L2094" si="5029">(J2094+I2094+K2094)/C2094</f>
        <v>0.5</v>
      </c>
      <c r="M2094" s="49">
        <f t="shared" ref="M2094" si="5030">L2094*C2094</f>
        <v>2500</v>
      </c>
    </row>
    <row r="2095" spans="1:13" s="42" customFormat="1" x14ac:dyDescent="0.25">
      <c r="A2095" s="5">
        <v>43146</v>
      </c>
      <c r="B2095" s="37" t="s">
        <v>278</v>
      </c>
      <c r="C2095" s="37">
        <v>600</v>
      </c>
      <c r="D2095" s="37" t="s">
        <v>17</v>
      </c>
      <c r="E2095" s="74">
        <v>847</v>
      </c>
      <c r="F2095" s="37">
        <v>850</v>
      </c>
      <c r="G2095" s="37">
        <v>0</v>
      </c>
      <c r="H2095" s="74">
        <v>0</v>
      </c>
      <c r="I2095" s="49">
        <f t="shared" ref="I2095" si="5031">(IF(D2095="SELL",E2095-F2095,IF(D2095="BUY",F2095-E2095)))*C2095</f>
        <v>1800</v>
      </c>
      <c r="J2095" s="41">
        <v>0</v>
      </c>
      <c r="K2095" s="8">
        <v>0</v>
      </c>
      <c r="L2095" s="49">
        <f t="shared" ref="L2095" si="5032">(J2095+I2095+K2095)/C2095</f>
        <v>3</v>
      </c>
      <c r="M2095" s="49">
        <f t="shared" ref="M2095" si="5033">L2095*C2095</f>
        <v>1800</v>
      </c>
    </row>
    <row r="2096" spans="1:13" s="42" customFormat="1" x14ac:dyDescent="0.25">
      <c r="A2096" s="5">
        <v>43145</v>
      </c>
      <c r="B2096" s="37" t="s">
        <v>244</v>
      </c>
      <c r="C2096" s="37">
        <v>7000</v>
      </c>
      <c r="D2096" s="37" t="s">
        <v>17</v>
      </c>
      <c r="E2096" s="74">
        <v>137.5</v>
      </c>
      <c r="F2096" s="37">
        <v>138</v>
      </c>
      <c r="G2096" s="37">
        <v>138.9</v>
      </c>
      <c r="H2096" s="74">
        <v>0</v>
      </c>
      <c r="I2096" s="49">
        <f t="shared" ref="I2096" si="5034">(IF(D2096="SELL",E2096-F2096,IF(D2096="BUY",F2096-E2096)))*C2096</f>
        <v>3500</v>
      </c>
      <c r="J2096" s="41">
        <f t="shared" ref="J2096" si="5035">(IF(D2096="SELL",IF(G2096="",0,F2096-G2096),IF(D2096="BUY",IF(G2096="",0,G2096-F2096))))*C2096</f>
        <v>6300.00000000004</v>
      </c>
      <c r="K2096" s="8">
        <v>0</v>
      </c>
      <c r="L2096" s="49">
        <f t="shared" ref="L2096" si="5036">(J2096+I2096+K2096)/C2096</f>
        <v>1.4000000000000057</v>
      </c>
      <c r="M2096" s="49">
        <f t="shared" ref="M2096" si="5037">L2096*C2096</f>
        <v>9800.00000000004</v>
      </c>
    </row>
    <row r="2097" spans="1:13" s="42" customFormat="1" x14ac:dyDescent="0.25">
      <c r="A2097" s="5">
        <v>43143</v>
      </c>
      <c r="B2097" s="37" t="s">
        <v>239</v>
      </c>
      <c r="C2097" s="37">
        <v>1000</v>
      </c>
      <c r="D2097" s="37" t="s">
        <v>17</v>
      </c>
      <c r="E2097" s="74">
        <v>468</v>
      </c>
      <c r="F2097" s="37">
        <v>472</v>
      </c>
      <c r="G2097" s="37">
        <v>0</v>
      </c>
      <c r="H2097" s="74">
        <v>0</v>
      </c>
      <c r="I2097" s="49">
        <f t="shared" ref="I2097" si="5038">(IF(D2097="SELL",E2097-F2097,IF(D2097="BUY",F2097-E2097)))*C2097</f>
        <v>4000</v>
      </c>
      <c r="J2097" s="41">
        <v>0</v>
      </c>
      <c r="K2097" s="8">
        <v>0</v>
      </c>
      <c r="L2097" s="49">
        <f t="shared" ref="L2097" si="5039">(J2097+I2097+K2097)/C2097</f>
        <v>4</v>
      </c>
      <c r="M2097" s="49">
        <f t="shared" ref="M2097" si="5040">L2097*C2097</f>
        <v>4000</v>
      </c>
    </row>
    <row r="2098" spans="1:13" s="42" customFormat="1" x14ac:dyDescent="0.25">
      <c r="A2098" s="5">
        <v>43140</v>
      </c>
      <c r="B2098" s="37" t="s">
        <v>354</v>
      </c>
      <c r="C2098" s="37">
        <v>4500</v>
      </c>
      <c r="D2098" s="37" t="s">
        <v>17</v>
      </c>
      <c r="E2098" s="74">
        <v>131.25</v>
      </c>
      <c r="F2098" s="37">
        <v>131.75</v>
      </c>
      <c r="G2098" s="37">
        <v>133</v>
      </c>
      <c r="H2098" s="74">
        <v>0</v>
      </c>
      <c r="I2098" s="49">
        <f t="shared" ref="I2098" si="5041">(IF(D2098="SELL",E2098-F2098,IF(D2098="BUY",F2098-E2098)))*C2098</f>
        <v>2250</v>
      </c>
      <c r="J2098" s="41">
        <f t="shared" ref="J2098" si="5042">(IF(D2098="SELL",IF(G2098="",0,F2098-G2098),IF(D2098="BUY",IF(G2098="",0,G2098-F2098))))*C2098</f>
        <v>5625</v>
      </c>
      <c r="K2098" s="8">
        <v>0</v>
      </c>
      <c r="L2098" s="49">
        <f t="shared" ref="L2098" si="5043">(J2098+I2098+K2098)/C2098</f>
        <v>1.75</v>
      </c>
      <c r="M2098" s="49">
        <f t="shared" ref="M2098" si="5044">L2098*C2098</f>
        <v>7875</v>
      </c>
    </row>
    <row r="2099" spans="1:13" s="42" customFormat="1" x14ac:dyDescent="0.25">
      <c r="A2099" s="5">
        <v>43140</v>
      </c>
      <c r="B2099" s="37" t="s">
        <v>209</v>
      </c>
      <c r="C2099" s="37">
        <v>800</v>
      </c>
      <c r="D2099" s="37" t="s">
        <v>17</v>
      </c>
      <c r="E2099" s="74">
        <v>1117</v>
      </c>
      <c r="F2099" s="37">
        <v>1120</v>
      </c>
      <c r="G2099" s="37">
        <v>0</v>
      </c>
      <c r="H2099" s="74">
        <v>0</v>
      </c>
      <c r="I2099" s="49">
        <f t="shared" ref="I2099:I2100" si="5045">(IF(D2099="SELL",E2099-F2099,IF(D2099="BUY",F2099-E2099)))*C2099</f>
        <v>2400</v>
      </c>
      <c r="J2099" s="41">
        <v>0</v>
      </c>
      <c r="K2099" s="8">
        <f t="shared" ref="K2099" si="5046">(IF(D2099="SELL",IF(H2099="",0,G2099-H2099),IF(D2099="BUY",IF(H2099="",0,(H2099-G2099)))))*C2099</f>
        <v>0</v>
      </c>
      <c r="L2099" s="49">
        <f t="shared" ref="L2099:L2100" si="5047">(J2099+I2099+K2099)/C2099</f>
        <v>3</v>
      </c>
      <c r="M2099" s="49">
        <f t="shared" ref="M2099:M2100" si="5048">L2099*C2099</f>
        <v>2400</v>
      </c>
    </row>
    <row r="2100" spans="1:13" s="42" customFormat="1" x14ac:dyDescent="0.25">
      <c r="A2100" s="5">
        <v>43140</v>
      </c>
      <c r="B2100" s="37" t="s">
        <v>224</v>
      </c>
      <c r="C2100" s="37">
        <v>1061</v>
      </c>
      <c r="D2100" s="37" t="s">
        <v>17</v>
      </c>
      <c r="E2100" s="74">
        <v>685</v>
      </c>
      <c r="F2100" s="37">
        <v>687</v>
      </c>
      <c r="G2100" s="37">
        <v>689</v>
      </c>
      <c r="H2100" s="74">
        <v>0</v>
      </c>
      <c r="I2100" s="49">
        <f t="shared" si="5045"/>
        <v>2122</v>
      </c>
      <c r="J2100" s="41">
        <f t="shared" ref="J2100" si="5049">(IF(D2100="SELL",IF(G2100="",0,F2100-G2100),IF(D2100="BUY",IF(G2100="",0,G2100-F2100))))*C2100</f>
        <v>2122</v>
      </c>
      <c r="K2100" s="8">
        <v>0</v>
      </c>
      <c r="L2100" s="49">
        <f t="shared" si="5047"/>
        <v>4</v>
      </c>
      <c r="M2100" s="49">
        <f t="shared" si="5048"/>
        <v>4244</v>
      </c>
    </row>
    <row r="2101" spans="1:13" s="42" customFormat="1" x14ac:dyDescent="0.25">
      <c r="A2101" s="5">
        <v>43138</v>
      </c>
      <c r="B2101" s="37" t="s">
        <v>306</v>
      </c>
      <c r="C2101" s="37">
        <v>1500</v>
      </c>
      <c r="D2101" s="37" t="s">
        <v>17</v>
      </c>
      <c r="E2101" s="74">
        <v>374</v>
      </c>
      <c r="F2101" s="37">
        <v>375</v>
      </c>
      <c r="G2101" s="37">
        <v>377</v>
      </c>
      <c r="H2101" s="74">
        <v>0</v>
      </c>
      <c r="I2101" s="49">
        <f t="shared" ref="I2101" si="5050">(IF(D2101="SELL",E2101-F2101,IF(D2101="BUY",F2101-E2101)))*C2101</f>
        <v>1500</v>
      </c>
      <c r="J2101" s="41">
        <f t="shared" ref="J2101" si="5051">(IF(D2101="SELL",IF(G2101="",0,F2101-G2101),IF(D2101="BUY",IF(G2101="",0,G2101-F2101))))*C2101</f>
        <v>3000</v>
      </c>
      <c r="K2101" s="8">
        <v>0</v>
      </c>
      <c r="L2101" s="49">
        <f t="shared" ref="L2101" si="5052">(J2101+I2101+K2101)/C2101</f>
        <v>3</v>
      </c>
      <c r="M2101" s="49">
        <f t="shared" ref="M2101" si="5053">L2101*C2101</f>
        <v>4500</v>
      </c>
    </row>
    <row r="2102" spans="1:13" s="42" customFormat="1" x14ac:dyDescent="0.25">
      <c r="A2102" s="5">
        <v>43137</v>
      </c>
      <c r="B2102" s="37" t="s">
        <v>373</v>
      </c>
      <c r="C2102" s="37">
        <v>2800</v>
      </c>
      <c r="D2102" s="37" t="s">
        <v>17</v>
      </c>
      <c r="E2102" s="74">
        <v>174.6</v>
      </c>
      <c r="F2102" s="37">
        <v>175.6</v>
      </c>
      <c r="G2102" s="37">
        <v>176.6</v>
      </c>
      <c r="H2102" s="74">
        <v>177.6</v>
      </c>
      <c r="I2102" s="49">
        <f t="shared" ref="I2102" si="5054">(IF(D2102="SELL",E2102-F2102,IF(D2102="BUY",F2102-E2102)))*C2102</f>
        <v>2800</v>
      </c>
      <c r="J2102" s="41">
        <f t="shared" ref="J2102" si="5055">(IF(D2102="SELL",IF(G2102="",0,F2102-G2102),IF(D2102="BUY",IF(G2102="",0,G2102-F2102))))*C2102</f>
        <v>2800</v>
      </c>
      <c r="K2102" s="8">
        <f t="shared" ref="K2102:K2104" si="5056">(IF(D2102="SELL",IF(H2102="",0,G2102-H2102),IF(D2102="BUY",IF(H2102="",0,(H2102-G2102)))))*C2102</f>
        <v>2800</v>
      </c>
      <c r="L2102" s="49">
        <f t="shared" ref="L2102" si="5057">(J2102+I2102+K2102)/C2102</f>
        <v>3</v>
      </c>
      <c r="M2102" s="49">
        <f t="shared" ref="M2102" si="5058">L2102*C2102</f>
        <v>8400</v>
      </c>
    </row>
    <row r="2103" spans="1:13" s="42" customFormat="1" x14ac:dyDescent="0.25">
      <c r="A2103" s="5">
        <v>43137</v>
      </c>
      <c r="B2103" s="37" t="s">
        <v>282</v>
      </c>
      <c r="C2103" s="37">
        <v>1300</v>
      </c>
      <c r="D2103" s="37" t="s">
        <v>17</v>
      </c>
      <c r="E2103" s="74">
        <v>406</v>
      </c>
      <c r="F2103" s="37">
        <v>408</v>
      </c>
      <c r="G2103" s="37">
        <v>410</v>
      </c>
      <c r="H2103" s="74">
        <v>412</v>
      </c>
      <c r="I2103" s="49">
        <f t="shared" ref="I2103" si="5059">(IF(D2103="SELL",E2103-F2103,IF(D2103="BUY",F2103-E2103)))*C2103</f>
        <v>2600</v>
      </c>
      <c r="J2103" s="41">
        <f t="shared" ref="J2103" si="5060">(IF(D2103="SELL",IF(G2103="",0,F2103-G2103),IF(D2103="BUY",IF(G2103="",0,G2103-F2103))))*C2103</f>
        <v>2600</v>
      </c>
      <c r="K2103" s="8">
        <f t="shared" si="5056"/>
        <v>2600</v>
      </c>
      <c r="L2103" s="49">
        <f t="shared" ref="L2103" si="5061">(J2103+I2103+K2103)/C2103</f>
        <v>6</v>
      </c>
      <c r="M2103" s="49">
        <f t="shared" ref="M2103" si="5062">L2103*C2103</f>
        <v>7800</v>
      </c>
    </row>
    <row r="2104" spans="1:13" s="42" customFormat="1" x14ac:dyDescent="0.25">
      <c r="A2104" s="5">
        <v>43137</v>
      </c>
      <c r="B2104" s="37" t="s">
        <v>222</v>
      </c>
      <c r="C2104" s="37">
        <v>1200</v>
      </c>
      <c r="D2104" s="37" t="s">
        <v>17</v>
      </c>
      <c r="E2104" s="74">
        <v>707</v>
      </c>
      <c r="F2104" s="37">
        <v>709</v>
      </c>
      <c r="G2104" s="37">
        <v>711</v>
      </c>
      <c r="H2104" s="74">
        <v>714</v>
      </c>
      <c r="I2104" s="49">
        <f t="shared" ref="I2104" si="5063">(IF(D2104="SELL",E2104-F2104,IF(D2104="BUY",F2104-E2104)))*C2104</f>
        <v>2400</v>
      </c>
      <c r="J2104" s="41">
        <f t="shared" ref="J2104" si="5064">(IF(D2104="SELL",IF(G2104="",0,F2104-G2104),IF(D2104="BUY",IF(G2104="",0,G2104-F2104))))*C2104</f>
        <v>2400</v>
      </c>
      <c r="K2104" s="8">
        <f t="shared" si="5056"/>
        <v>3600</v>
      </c>
      <c r="L2104" s="49">
        <f t="shared" ref="L2104" si="5065">(J2104+I2104+K2104)/C2104</f>
        <v>7</v>
      </c>
      <c r="M2104" s="49">
        <f t="shared" ref="M2104" si="5066">L2104*C2104</f>
        <v>8400</v>
      </c>
    </row>
    <row r="2105" spans="1:13" s="42" customFormat="1" x14ac:dyDescent="0.25">
      <c r="A2105" s="5">
        <v>43136</v>
      </c>
      <c r="B2105" s="37" t="s">
        <v>372</v>
      </c>
      <c r="C2105" s="37">
        <v>1500</v>
      </c>
      <c r="D2105" s="37" t="s">
        <v>20</v>
      </c>
      <c r="E2105" s="74">
        <v>386</v>
      </c>
      <c r="F2105" s="37">
        <v>390</v>
      </c>
      <c r="G2105" s="37">
        <v>0</v>
      </c>
      <c r="H2105" s="74">
        <v>0</v>
      </c>
      <c r="I2105" s="49">
        <f t="shared" ref="I2105" si="5067">(IF(D2105="SELL",E2105-F2105,IF(D2105="BUY",F2105-E2105)))*C2105</f>
        <v>-6000</v>
      </c>
      <c r="J2105" s="41">
        <v>0</v>
      </c>
      <c r="K2105" s="8">
        <v>0</v>
      </c>
      <c r="L2105" s="49">
        <f t="shared" ref="L2105" si="5068">(J2105+I2105+K2105)/C2105</f>
        <v>-4</v>
      </c>
      <c r="M2105" s="49">
        <f t="shared" ref="M2105" si="5069">L2105*C2105</f>
        <v>-6000</v>
      </c>
    </row>
    <row r="2106" spans="1:13" s="42" customFormat="1" x14ac:dyDescent="0.25">
      <c r="A2106" s="5">
        <v>43133</v>
      </c>
      <c r="B2106" s="37" t="s">
        <v>327</v>
      </c>
      <c r="C2106" s="37">
        <v>3000</v>
      </c>
      <c r="D2106" s="37" t="s">
        <v>17</v>
      </c>
      <c r="E2106" s="74">
        <v>304</v>
      </c>
      <c r="F2106" s="37">
        <v>305</v>
      </c>
      <c r="G2106" s="37">
        <v>0</v>
      </c>
      <c r="H2106" s="74">
        <v>0</v>
      </c>
      <c r="I2106" s="49">
        <f t="shared" ref="I2106" si="5070">(IF(D2106="SELL",E2106-F2106,IF(D2106="BUY",F2106-E2106)))*C2106</f>
        <v>3000</v>
      </c>
      <c r="J2106" s="41">
        <v>0</v>
      </c>
      <c r="K2106" s="8">
        <v>0</v>
      </c>
      <c r="L2106" s="49">
        <f t="shared" ref="L2106" si="5071">(J2106+I2106+K2106)/C2106</f>
        <v>1</v>
      </c>
      <c r="M2106" s="49">
        <f t="shared" ref="M2106" si="5072">L2106*C2106</f>
        <v>3000</v>
      </c>
    </row>
    <row r="2107" spans="1:13" s="42" customFormat="1" x14ac:dyDescent="0.25">
      <c r="A2107" s="5">
        <v>43132</v>
      </c>
      <c r="B2107" s="37" t="s">
        <v>299</v>
      </c>
      <c r="C2107" s="37">
        <v>6000</v>
      </c>
      <c r="D2107" s="37" t="s">
        <v>17</v>
      </c>
      <c r="E2107" s="74">
        <v>116.75</v>
      </c>
      <c r="F2107" s="37">
        <v>117.2</v>
      </c>
      <c r="G2107" s="37">
        <v>0</v>
      </c>
      <c r="H2107" s="74">
        <v>0</v>
      </c>
      <c r="I2107" s="49">
        <f t="shared" ref="I2107" si="5073">(IF(D2107="SELL",E2107-F2107,IF(D2107="BUY",F2107-E2107)))*C2107</f>
        <v>2700.0000000000173</v>
      </c>
      <c r="J2107" s="41">
        <v>0</v>
      </c>
      <c r="K2107" s="8">
        <v>0</v>
      </c>
      <c r="L2107" s="49">
        <f t="shared" ref="L2107" si="5074">(J2107+I2107+K2107)/C2107</f>
        <v>0.4500000000000029</v>
      </c>
      <c r="M2107" s="49">
        <f t="shared" ref="M2107" si="5075">L2107*C2107</f>
        <v>2700.0000000000173</v>
      </c>
    </row>
    <row r="2108" spans="1:13" s="42" customFormat="1" x14ac:dyDescent="0.25">
      <c r="A2108" s="5">
        <v>43132</v>
      </c>
      <c r="B2108" s="37" t="s">
        <v>394</v>
      </c>
      <c r="C2108" s="37">
        <v>1000</v>
      </c>
      <c r="D2108" s="37" t="s">
        <v>17</v>
      </c>
      <c r="E2108" s="74">
        <v>778</v>
      </c>
      <c r="F2108" s="37">
        <v>780</v>
      </c>
      <c r="G2108" s="37">
        <v>783</v>
      </c>
      <c r="H2108" s="74">
        <v>786</v>
      </c>
      <c r="I2108" s="49">
        <f t="shared" ref="I2108" si="5076">(IF(D2108="SELL",E2108-F2108,IF(D2108="BUY",F2108-E2108)))*C2108</f>
        <v>2000</v>
      </c>
      <c r="J2108" s="41">
        <f t="shared" ref="J2108" si="5077">(IF(D2108="SELL",IF(G2108="",0,F2108-G2108),IF(D2108="BUY",IF(G2108="",0,G2108-F2108))))*C2108</f>
        <v>3000</v>
      </c>
      <c r="K2108" s="8">
        <f t="shared" ref="K2108" si="5078">(IF(D2108="SELL",IF(H2108="",0,G2108-H2108),IF(D2108="BUY",IF(H2108="",0,(H2108-G2108)))))*C2108</f>
        <v>3000</v>
      </c>
      <c r="L2108" s="49">
        <f t="shared" ref="L2108" si="5079">(J2108+I2108+K2108)/C2108</f>
        <v>8</v>
      </c>
      <c r="M2108" s="49">
        <f t="shared" ref="M2108" si="5080">L2108*C2108</f>
        <v>8000</v>
      </c>
    </row>
    <row r="2109" spans="1:13" s="42" customFormat="1" x14ac:dyDescent="0.25">
      <c r="A2109" s="5">
        <v>43131</v>
      </c>
      <c r="B2109" s="37" t="s">
        <v>393</v>
      </c>
      <c r="C2109" s="37">
        <v>12000</v>
      </c>
      <c r="D2109" s="37" t="s">
        <v>20</v>
      </c>
      <c r="E2109" s="74">
        <v>89.25</v>
      </c>
      <c r="F2109" s="37">
        <v>88.8</v>
      </c>
      <c r="G2109" s="37">
        <v>0</v>
      </c>
      <c r="H2109" s="74">
        <v>0</v>
      </c>
      <c r="I2109" s="49">
        <f t="shared" ref="I2109" si="5081">(IF(D2109="SELL",E2109-F2109,IF(D2109="BUY",F2109-E2109)))*C2109</f>
        <v>5400.0000000000346</v>
      </c>
      <c r="J2109" s="41">
        <v>0</v>
      </c>
      <c r="K2109" s="8">
        <f t="shared" ref="K2109" si="5082">(IF(D2109="SELL",IF(H2109="",0,G2109-H2109),IF(D2109="BUY",IF(H2109="",0,(H2109-G2109)))))*C2109</f>
        <v>0</v>
      </c>
      <c r="L2109" s="49">
        <f t="shared" ref="L2109" si="5083">(J2109+I2109+K2109)/C2109</f>
        <v>0.4500000000000029</v>
      </c>
      <c r="M2109" s="49">
        <f t="shared" ref="M2109" si="5084">L2109*C2109</f>
        <v>5400.0000000000346</v>
      </c>
    </row>
    <row r="2110" spans="1:13" s="42" customFormat="1" x14ac:dyDescent="0.25">
      <c r="A2110" s="5">
        <v>43130</v>
      </c>
      <c r="B2110" s="37" t="s">
        <v>141</v>
      </c>
      <c r="C2110" s="37">
        <v>1000</v>
      </c>
      <c r="D2110" s="37" t="s">
        <v>17</v>
      </c>
      <c r="E2110" s="74">
        <v>771.4</v>
      </c>
      <c r="F2110" s="37">
        <v>773.4</v>
      </c>
      <c r="G2110" s="37">
        <v>0</v>
      </c>
      <c r="H2110" s="74">
        <v>0</v>
      </c>
      <c r="I2110" s="49">
        <f t="shared" ref="I2110" si="5085">(IF(D2110="SELL",E2110-F2110,IF(D2110="BUY",F2110-E2110)))*C2110</f>
        <v>2000</v>
      </c>
      <c r="J2110" s="41">
        <v>0</v>
      </c>
      <c r="K2110" s="8">
        <f t="shared" ref="K2110" si="5086">(IF(D2110="SELL",IF(H2110="",0,G2110-H2110),IF(D2110="BUY",IF(H2110="",0,(H2110-G2110)))))*C2110</f>
        <v>0</v>
      </c>
      <c r="L2110" s="49">
        <f t="shared" ref="L2110" si="5087">(J2110+I2110+K2110)/C2110</f>
        <v>2</v>
      </c>
      <c r="M2110" s="49">
        <f t="shared" ref="M2110" si="5088">L2110*C2110</f>
        <v>2000</v>
      </c>
    </row>
    <row r="2111" spans="1:13" s="42" customFormat="1" x14ac:dyDescent="0.25">
      <c r="A2111" s="5">
        <v>43129</v>
      </c>
      <c r="B2111" s="37" t="s">
        <v>392</v>
      </c>
      <c r="C2111" s="37">
        <v>9000</v>
      </c>
      <c r="D2111" s="37" t="s">
        <v>17</v>
      </c>
      <c r="E2111" s="74">
        <v>148.5</v>
      </c>
      <c r="F2111" s="37">
        <v>149</v>
      </c>
      <c r="G2111" s="37">
        <v>149.5</v>
      </c>
      <c r="H2111" s="74">
        <v>150</v>
      </c>
      <c r="I2111" s="49">
        <f t="shared" ref="I2111" si="5089">(IF(D2111="SELL",E2111-F2111,IF(D2111="BUY",F2111-E2111)))*C2111</f>
        <v>4500</v>
      </c>
      <c r="J2111" s="41">
        <f t="shared" ref="J2111" si="5090">(IF(D2111="SELL",IF(G2111="",0,F2111-G2111),IF(D2111="BUY",IF(G2111="",0,G2111-F2111))))*C2111</f>
        <v>4500</v>
      </c>
      <c r="K2111" s="8">
        <f t="shared" ref="K2111:K2115" si="5091">(IF(D2111="SELL",IF(H2111="",0,G2111-H2111),IF(D2111="BUY",IF(H2111="",0,(H2111-G2111)))))*C2111</f>
        <v>4500</v>
      </c>
      <c r="L2111" s="49">
        <f t="shared" ref="L2111" si="5092">(J2111+I2111+K2111)/C2111</f>
        <v>1.5</v>
      </c>
      <c r="M2111" s="49">
        <f t="shared" ref="M2111" si="5093">L2111*C2111</f>
        <v>13500</v>
      </c>
    </row>
    <row r="2112" spans="1:13" s="42" customFormat="1" x14ac:dyDescent="0.25">
      <c r="A2112" s="5">
        <v>43125</v>
      </c>
      <c r="B2112" s="37" t="s">
        <v>391</v>
      </c>
      <c r="C2112" s="37">
        <v>1200</v>
      </c>
      <c r="D2112" s="37" t="s">
        <v>17</v>
      </c>
      <c r="E2112" s="74">
        <v>767</v>
      </c>
      <c r="F2112" s="37">
        <v>769</v>
      </c>
      <c r="G2112" s="37">
        <v>0</v>
      </c>
      <c r="H2112" s="74">
        <v>0</v>
      </c>
      <c r="I2112" s="49">
        <f t="shared" ref="I2112" si="5094">(IF(D2112="SELL",E2112-F2112,IF(D2112="BUY",F2112-E2112)))*C2112</f>
        <v>2400</v>
      </c>
      <c r="J2112" s="41">
        <v>0</v>
      </c>
      <c r="K2112" s="8">
        <f t="shared" si="5091"/>
        <v>0</v>
      </c>
      <c r="L2112" s="49">
        <f t="shared" ref="L2112" si="5095">(J2112+I2112+K2112)/C2112</f>
        <v>2</v>
      </c>
      <c r="M2112" s="49">
        <f t="shared" ref="M2112" si="5096">L2112*C2112</f>
        <v>2400</v>
      </c>
    </row>
    <row r="2113" spans="1:13" s="42" customFormat="1" x14ac:dyDescent="0.25">
      <c r="A2113" s="5">
        <v>43124</v>
      </c>
      <c r="B2113" s="37" t="s">
        <v>122</v>
      </c>
      <c r="C2113" s="37">
        <v>600</v>
      </c>
      <c r="D2113" s="37" t="s">
        <v>17</v>
      </c>
      <c r="E2113" s="74">
        <v>1200</v>
      </c>
      <c r="F2113" s="37">
        <v>1204</v>
      </c>
      <c r="G2113" s="37">
        <v>1210</v>
      </c>
      <c r="H2113" s="74">
        <v>1217</v>
      </c>
      <c r="I2113" s="49">
        <f t="shared" ref="I2113" si="5097">(IF(D2113="SELL",E2113-F2113,IF(D2113="BUY",F2113-E2113)))*C2113</f>
        <v>2400</v>
      </c>
      <c r="J2113" s="41">
        <f t="shared" ref="J2113" si="5098">(IF(D2113="SELL",IF(G2113="",0,F2113-G2113),IF(D2113="BUY",IF(G2113="",0,G2113-F2113))))*C2113</f>
        <v>3600</v>
      </c>
      <c r="K2113" s="8">
        <f t="shared" si="5091"/>
        <v>4200</v>
      </c>
      <c r="L2113" s="49">
        <f t="shared" ref="L2113" si="5099">(J2113+I2113+K2113)/C2113</f>
        <v>17</v>
      </c>
      <c r="M2113" s="49">
        <f t="shared" ref="M2113" si="5100">L2113*C2113</f>
        <v>10200</v>
      </c>
    </row>
    <row r="2114" spans="1:13" s="42" customFormat="1" x14ac:dyDescent="0.25">
      <c r="A2114" s="5">
        <v>43123</v>
      </c>
      <c r="B2114" s="37" t="s">
        <v>345</v>
      </c>
      <c r="C2114" s="37">
        <v>2750</v>
      </c>
      <c r="D2114" s="37" t="s">
        <v>17</v>
      </c>
      <c r="E2114" s="74">
        <v>357</v>
      </c>
      <c r="F2114" s="37">
        <v>358</v>
      </c>
      <c r="G2114" s="37">
        <v>359</v>
      </c>
      <c r="H2114" s="74">
        <v>361</v>
      </c>
      <c r="I2114" s="49">
        <f t="shared" ref="I2114" si="5101">(IF(D2114="SELL",E2114-F2114,IF(D2114="BUY",F2114-E2114)))*C2114</f>
        <v>2750</v>
      </c>
      <c r="J2114" s="41">
        <f t="shared" ref="J2114" si="5102">(IF(D2114="SELL",IF(G2114="",0,F2114-G2114),IF(D2114="BUY",IF(G2114="",0,G2114-F2114))))*C2114</f>
        <v>2750</v>
      </c>
      <c r="K2114" s="8">
        <f t="shared" si="5091"/>
        <v>5500</v>
      </c>
      <c r="L2114" s="49">
        <f t="shared" ref="L2114" si="5103">(J2114+I2114+K2114)/C2114</f>
        <v>4</v>
      </c>
      <c r="M2114" s="49">
        <f t="shared" ref="M2114" si="5104">L2114*C2114</f>
        <v>11000</v>
      </c>
    </row>
    <row r="2115" spans="1:13" s="42" customFormat="1" x14ac:dyDescent="0.25">
      <c r="A2115" s="5">
        <v>43122</v>
      </c>
      <c r="B2115" s="37" t="s">
        <v>289</v>
      </c>
      <c r="C2115" s="37">
        <v>1800</v>
      </c>
      <c r="D2115" s="37" t="s">
        <v>17</v>
      </c>
      <c r="E2115" s="74">
        <v>569.25</v>
      </c>
      <c r="F2115" s="37">
        <v>571.25</v>
      </c>
      <c r="G2115" s="37">
        <v>574</v>
      </c>
      <c r="H2115" s="74">
        <v>577</v>
      </c>
      <c r="I2115" s="49">
        <f t="shared" ref="I2115" si="5105">(IF(D2115="SELL",E2115-F2115,IF(D2115="BUY",F2115-E2115)))*C2115</f>
        <v>3600</v>
      </c>
      <c r="J2115" s="41">
        <f t="shared" ref="J2115" si="5106">(IF(D2115="SELL",IF(G2115="",0,F2115-G2115),IF(D2115="BUY",IF(G2115="",0,G2115-F2115))))*C2115</f>
        <v>4950</v>
      </c>
      <c r="K2115" s="8">
        <f t="shared" si="5091"/>
        <v>5400</v>
      </c>
      <c r="L2115" s="49">
        <f t="shared" ref="L2115" si="5107">(J2115+I2115+K2115)/C2115</f>
        <v>7.75</v>
      </c>
      <c r="M2115" s="49">
        <f t="shared" ref="M2115" si="5108">L2115*C2115</f>
        <v>13950</v>
      </c>
    </row>
    <row r="2116" spans="1:13" s="42" customFormat="1" x14ac:dyDescent="0.25">
      <c r="A2116" s="5">
        <v>43122</v>
      </c>
      <c r="B2116" s="37" t="s">
        <v>222</v>
      </c>
      <c r="C2116" s="37">
        <v>1200</v>
      </c>
      <c r="D2116" s="37" t="s">
        <v>17</v>
      </c>
      <c r="E2116" s="74">
        <v>817</v>
      </c>
      <c r="F2116" s="37">
        <v>820</v>
      </c>
      <c r="G2116" s="37">
        <v>0</v>
      </c>
      <c r="H2116" s="74">
        <v>0</v>
      </c>
      <c r="I2116" s="49">
        <f t="shared" ref="I2116" si="5109">(IF(D2116="SELL",E2116-F2116,IF(D2116="BUY",F2116-E2116)))*C2116</f>
        <v>3600</v>
      </c>
      <c r="J2116" s="41">
        <v>0</v>
      </c>
      <c r="K2116" s="8">
        <v>0</v>
      </c>
      <c r="L2116" s="49">
        <f t="shared" ref="L2116" si="5110">(J2116+I2116+K2116)/C2116</f>
        <v>3</v>
      </c>
      <c r="M2116" s="49">
        <f t="shared" ref="M2116" si="5111">L2116*C2116</f>
        <v>3600</v>
      </c>
    </row>
    <row r="2117" spans="1:13" s="42" customFormat="1" x14ac:dyDescent="0.25">
      <c r="A2117" s="5">
        <v>43119</v>
      </c>
      <c r="B2117" s="37" t="s">
        <v>224</v>
      </c>
      <c r="C2117" s="37">
        <v>1000</v>
      </c>
      <c r="D2117" s="37" t="s">
        <v>20</v>
      </c>
      <c r="E2117" s="74">
        <v>746.5</v>
      </c>
      <c r="F2117" s="37">
        <v>744.5</v>
      </c>
      <c r="G2117" s="37">
        <v>0</v>
      </c>
      <c r="H2117" s="74">
        <v>0</v>
      </c>
      <c r="I2117" s="49">
        <f t="shared" ref="I2117" si="5112">(IF(D2117="SELL",E2117-F2117,IF(D2117="BUY",F2117-E2117)))*C2117</f>
        <v>2000</v>
      </c>
      <c r="J2117" s="41">
        <v>0</v>
      </c>
      <c r="K2117" s="8">
        <v>0</v>
      </c>
      <c r="L2117" s="49">
        <f t="shared" ref="L2117" si="5113">(J2117+I2117+K2117)/C2117</f>
        <v>2</v>
      </c>
      <c r="M2117" s="49">
        <f t="shared" ref="M2117" si="5114">L2117*C2117</f>
        <v>2000</v>
      </c>
    </row>
    <row r="2118" spans="1:13" s="42" customFormat="1" x14ac:dyDescent="0.25">
      <c r="A2118" s="5">
        <v>43118</v>
      </c>
      <c r="B2118" s="37" t="s">
        <v>358</v>
      </c>
      <c r="C2118" s="37">
        <v>4500</v>
      </c>
      <c r="D2118" s="37" t="s">
        <v>20</v>
      </c>
      <c r="E2118" s="74">
        <v>306.5</v>
      </c>
      <c r="F2118" s="37">
        <v>305.5</v>
      </c>
      <c r="G2118" s="37">
        <v>304.5</v>
      </c>
      <c r="H2118" s="74">
        <v>303</v>
      </c>
      <c r="I2118" s="49">
        <f t="shared" ref="I2118" si="5115">(IF(D2118="SELL",E2118-F2118,IF(D2118="BUY",F2118-E2118)))*C2118</f>
        <v>4500</v>
      </c>
      <c r="J2118" s="41">
        <f t="shared" ref="J2118" si="5116">(IF(D2118="SELL",IF(G2118="",0,F2118-G2118),IF(D2118="BUY",IF(G2118="",0,G2118-F2118))))*C2118</f>
        <v>4500</v>
      </c>
      <c r="K2118" s="8">
        <f>(IF(D2118="SELL",IF(H2118="",0,G2118-H2118),IF(D2118="BUY",IF(H2118="",0,(H2118-G2118)))))*C2118</f>
        <v>6750</v>
      </c>
      <c r="L2118" s="49">
        <f t="shared" ref="L2118" si="5117">(J2118+I2118+K2118)/C2118</f>
        <v>3.5</v>
      </c>
      <c r="M2118" s="49">
        <f t="shared" ref="M2118" si="5118">L2118*C2118</f>
        <v>15750</v>
      </c>
    </row>
    <row r="2119" spans="1:13" s="42" customFormat="1" x14ac:dyDescent="0.25">
      <c r="A2119" s="5">
        <v>43118</v>
      </c>
      <c r="B2119" s="37" t="s">
        <v>390</v>
      </c>
      <c r="C2119" s="37">
        <v>1300</v>
      </c>
      <c r="D2119" s="37" t="s">
        <v>20</v>
      </c>
      <c r="E2119" s="74">
        <v>635</v>
      </c>
      <c r="F2119" s="37">
        <v>632</v>
      </c>
      <c r="G2119" s="37">
        <v>0</v>
      </c>
      <c r="H2119" s="74">
        <v>0</v>
      </c>
      <c r="I2119" s="49">
        <f t="shared" ref="I2119" si="5119">(IF(D2119="SELL",E2119-F2119,IF(D2119="BUY",F2119-E2119)))*C2119</f>
        <v>3900</v>
      </c>
      <c r="J2119" s="41">
        <v>0</v>
      </c>
      <c r="K2119" s="8">
        <v>0</v>
      </c>
      <c r="L2119" s="49">
        <f t="shared" ref="L2119" si="5120">(J2119+I2119+K2119)/C2119</f>
        <v>3</v>
      </c>
      <c r="M2119" s="49">
        <f t="shared" ref="M2119" si="5121">L2119*C2119</f>
        <v>3900</v>
      </c>
    </row>
    <row r="2120" spans="1:13" s="42" customFormat="1" x14ac:dyDescent="0.25">
      <c r="A2120" s="5">
        <v>43117</v>
      </c>
      <c r="B2120" s="37" t="s">
        <v>389</v>
      </c>
      <c r="C2120" s="37">
        <v>6000</v>
      </c>
      <c r="D2120" s="37" t="s">
        <v>20</v>
      </c>
      <c r="E2120" s="74">
        <v>152.69999999999999</v>
      </c>
      <c r="F2120" s="37">
        <v>154</v>
      </c>
      <c r="G2120" s="37">
        <v>0</v>
      </c>
      <c r="H2120" s="74">
        <v>0</v>
      </c>
      <c r="I2120" s="49">
        <f t="shared" ref="I2120" si="5122">(IF(D2120="SELL",E2120-F2120,IF(D2120="BUY",F2120-E2120)))*C2120</f>
        <v>-7800.0000000000682</v>
      </c>
      <c r="J2120" s="41">
        <v>0</v>
      </c>
      <c r="K2120" s="8">
        <v>0</v>
      </c>
      <c r="L2120" s="49">
        <f t="shared" ref="L2120" si="5123">(J2120+I2120+K2120)/C2120</f>
        <v>-1.3000000000000114</v>
      </c>
      <c r="M2120" s="49">
        <f t="shared" ref="M2120" si="5124">L2120*C2120</f>
        <v>-7800.0000000000682</v>
      </c>
    </row>
    <row r="2121" spans="1:13" s="42" customFormat="1" x14ac:dyDescent="0.25">
      <c r="A2121" s="5">
        <v>43117</v>
      </c>
      <c r="B2121" s="37" t="s">
        <v>388</v>
      </c>
      <c r="C2121" s="37">
        <v>1200</v>
      </c>
      <c r="D2121" s="37" t="s">
        <v>17</v>
      </c>
      <c r="E2121" s="74">
        <v>575</v>
      </c>
      <c r="F2121" s="37">
        <v>577</v>
      </c>
      <c r="G2121" s="37">
        <v>579</v>
      </c>
      <c r="H2121" s="74">
        <v>582</v>
      </c>
      <c r="I2121" s="49">
        <f t="shared" ref="I2121" si="5125">(IF(D2121="SELL",E2121-F2121,IF(D2121="BUY",F2121-E2121)))*C2121</f>
        <v>2400</v>
      </c>
      <c r="J2121" s="41">
        <f t="shared" ref="J2121" si="5126">(IF(D2121="SELL",IF(G2121="",0,F2121-G2121),IF(D2121="BUY",IF(G2121="",0,G2121-F2121))))*C2121</f>
        <v>2400</v>
      </c>
      <c r="K2121" s="8">
        <f>(IF(D2121="SELL",IF(H2121="",0,G2121-H2121),IF(D2121="BUY",IF(H2121="",0,(H2121-G2121)))))*C2121</f>
        <v>3600</v>
      </c>
      <c r="L2121" s="49">
        <f t="shared" ref="L2121" si="5127">(J2121+I2121+K2121)/C2121</f>
        <v>7</v>
      </c>
      <c r="M2121" s="49">
        <f t="shared" ref="M2121" si="5128">L2121*C2121</f>
        <v>8400</v>
      </c>
    </row>
    <row r="2122" spans="1:13" s="42" customFormat="1" x14ac:dyDescent="0.25">
      <c r="A2122" s="5">
        <v>43115</v>
      </c>
      <c r="B2122" s="37" t="s">
        <v>239</v>
      </c>
      <c r="C2122" s="37">
        <v>1300</v>
      </c>
      <c r="D2122" s="37" t="s">
        <v>20</v>
      </c>
      <c r="E2122" s="74">
        <v>558.5</v>
      </c>
      <c r="F2122" s="37">
        <v>556.5</v>
      </c>
      <c r="G2122" s="37">
        <v>0</v>
      </c>
      <c r="H2122" s="74">
        <v>0</v>
      </c>
      <c r="I2122" s="49">
        <f t="shared" ref="I2122" si="5129">(IF(D2122="SELL",E2122-F2122,IF(D2122="BUY",F2122-E2122)))*C2122</f>
        <v>2600</v>
      </c>
      <c r="J2122" s="41">
        <v>0</v>
      </c>
      <c r="K2122" s="8">
        <v>0</v>
      </c>
      <c r="L2122" s="49">
        <f t="shared" ref="L2122" si="5130">(J2122+I2122+K2122)/C2122</f>
        <v>2</v>
      </c>
      <c r="M2122" s="49">
        <f t="shared" ref="M2122" si="5131">L2122*C2122</f>
        <v>2600</v>
      </c>
    </row>
    <row r="2123" spans="1:13" s="42" customFormat="1" x14ac:dyDescent="0.25">
      <c r="A2123" s="5">
        <v>43112</v>
      </c>
      <c r="B2123" s="37" t="s">
        <v>387</v>
      </c>
      <c r="C2123" s="37">
        <v>9000</v>
      </c>
      <c r="D2123" s="37" t="s">
        <v>17</v>
      </c>
      <c r="E2123" s="74">
        <v>144</v>
      </c>
      <c r="F2123" s="37">
        <v>144.5</v>
      </c>
      <c r="G2123" s="37">
        <v>0</v>
      </c>
      <c r="H2123" s="74">
        <v>0</v>
      </c>
      <c r="I2123" s="49">
        <f t="shared" ref="I2123" si="5132">(IF(D2123="SELL",E2123-F2123,IF(D2123="BUY",F2123-E2123)))*C2123</f>
        <v>4500</v>
      </c>
      <c r="J2123" s="41">
        <v>0</v>
      </c>
      <c r="K2123" s="8">
        <v>0</v>
      </c>
      <c r="L2123" s="49">
        <f t="shared" ref="L2123" si="5133">(J2123+I2123+K2123)/C2123</f>
        <v>0.5</v>
      </c>
      <c r="M2123" s="49">
        <f t="shared" ref="M2123" si="5134">L2123*C2123</f>
        <v>4500</v>
      </c>
    </row>
    <row r="2124" spans="1:13" s="42" customFormat="1" x14ac:dyDescent="0.25">
      <c r="A2124" s="5">
        <v>43111</v>
      </c>
      <c r="B2124" s="37" t="s">
        <v>377</v>
      </c>
      <c r="C2124" s="37">
        <v>1200</v>
      </c>
      <c r="D2124" s="37" t="s">
        <v>17</v>
      </c>
      <c r="E2124" s="74">
        <v>450</v>
      </c>
      <c r="F2124" s="37">
        <v>451.7</v>
      </c>
      <c r="G2124" s="37">
        <v>0</v>
      </c>
      <c r="H2124" s="74">
        <v>0</v>
      </c>
      <c r="I2124" s="49">
        <f t="shared" ref="I2124" si="5135">(IF(D2124="SELL",E2124-F2124,IF(D2124="BUY",F2124-E2124)))*C2124</f>
        <v>2039.9999999999864</v>
      </c>
      <c r="J2124" s="41">
        <v>0</v>
      </c>
      <c r="K2124" s="8">
        <v>0</v>
      </c>
      <c r="L2124" s="49">
        <f t="shared" ref="L2124" si="5136">(J2124+I2124+K2124)/C2124</f>
        <v>1.6999999999999886</v>
      </c>
      <c r="M2124" s="49">
        <f t="shared" ref="M2124" si="5137">L2124*C2124</f>
        <v>2039.9999999999864</v>
      </c>
    </row>
    <row r="2125" spans="1:13" s="42" customFormat="1" x14ac:dyDescent="0.25">
      <c r="A2125" s="5">
        <v>43110</v>
      </c>
      <c r="B2125" s="37" t="s">
        <v>323</v>
      </c>
      <c r="C2125" s="37">
        <v>3000</v>
      </c>
      <c r="D2125" s="37" t="s">
        <v>17</v>
      </c>
      <c r="E2125" s="74">
        <v>363</v>
      </c>
      <c r="F2125" s="37">
        <v>364</v>
      </c>
      <c r="G2125" s="37">
        <v>365</v>
      </c>
      <c r="H2125" s="74">
        <v>0</v>
      </c>
      <c r="I2125" s="49">
        <f t="shared" ref="I2125" si="5138">(IF(D2125="SELL",E2125-F2125,IF(D2125="BUY",F2125-E2125)))*C2125</f>
        <v>3000</v>
      </c>
      <c r="J2125" s="41">
        <f t="shared" ref="J2125" si="5139">(IF(D2125="SELL",IF(G2125="",0,F2125-G2125),IF(D2125="BUY",IF(G2125="",0,G2125-F2125))))*C2125</f>
        <v>3000</v>
      </c>
      <c r="K2125" s="8">
        <v>0</v>
      </c>
      <c r="L2125" s="49">
        <f t="shared" ref="L2125" si="5140">(J2125+I2125+K2125)/C2125</f>
        <v>2</v>
      </c>
      <c r="M2125" s="49">
        <f t="shared" ref="M2125" si="5141">L2125*C2125</f>
        <v>6000</v>
      </c>
    </row>
    <row r="2126" spans="1:13" s="42" customFormat="1" x14ac:dyDescent="0.25">
      <c r="A2126" s="5">
        <v>43109</v>
      </c>
      <c r="B2126" s="37" t="s">
        <v>386</v>
      </c>
      <c r="C2126" s="37">
        <v>4500</v>
      </c>
      <c r="D2126" s="37" t="s">
        <v>17</v>
      </c>
      <c r="E2126" s="74">
        <v>182.5</v>
      </c>
      <c r="F2126" s="37">
        <v>183</v>
      </c>
      <c r="G2126" s="37">
        <v>0</v>
      </c>
      <c r="H2126" s="74">
        <v>0</v>
      </c>
      <c r="I2126" s="49">
        <f t="shared" ref="I2126" si="5142">(IF(D2126="SELL",E2126-F2126,IF(D2126="BUY",F2126-E2126)))*C2126</f>
        <v>2250</v>
      </c>
      <c r="J2126" s="41">
        <v>0</v>
      </c>
      <c r="K2126" s="8">
        <v>0</v>
      </c>
      <c r="L2126" s="49">
        <f t="shared" ref="L2126" si="5143">(J2126+I2126+K2126)/C2126</f>
        <v>0.5</v>
      </c>
      <c r="M2126" s="49">
        <f t="shared" ref="M2126" si="5144">L2126*C2126</f>
        <v>2250</v>
      </c>
    </row>
    <row r="2127" spans="1:13" s="42" customFormat="1" x14ac:dyDescent="0.25">
      <c r="A2127" s="5">
        <v>43108</v>
      </c>
      <c r="B2127" s="37" t="s">
        <v>324</v>
      </c>
      <c r="C2127" s="37">
        <v>1100</v>
      </c>
      <c r="D2127" s="37" t="s">
        <v>17</v>
      </c>
      <c r="E2127" s="74">
        <v>583</v>
      </c>
      <c r="F2127" s="37">
        <v>585</v>
      </c>
      <c r="G2127" s="37">
        <v>587</v>
      </c>
      <c r="H2127" s="74">
        <v>0</v>
      </c>
      <c r="I2127" s="49">
        <f t="shared" ref="I2127:I2128" si="5145">(IF(D2127="SELL",E2127-F2127,IF(D2127="BUY",F2127-E2127)))*C2127</f>
        <v>2200</v>
      </c>
      <c r="J2127" s="41">
        <f t="shared" ref="J2127" si="5146">(IF(D2127="SELL",IF(G2127="",0,F2127-G2127),IF(D2127="BUY",IF(G2127="",0,G2127-F2127))))*C2127</f>
        <v>2200</v>
      </c>
      <c r="K2127" s="8">
        <v>0</v>
      </c>
      <c r="L2127" s="49">
        <f t="shared" ref="L2127:L2128" si="5147">(J2127+I2127+K2127)/C2127</f>
        <v>4</v>
      </c>
      <c r="M2127" s="49">
        <f t="shared" ref="M2127:M2128" si="5148">L2127*C2127</f>
        <v>4400</v>
      </c>
    </row>
    <row r="2128" spans="1:13" s="42" customFormat="1" x14ac:dyDescent="0.25">
      <c r="A2128" s="5">
        <v>43108</v>
      </c>
      <c r="B2128" s="37" t="s">
        <v>385</v>
      </c>
      <c r="C2128" s="37">
        <v>500</v>
      </c>
      <c r="D2128" s="37" t="s">
        <v>17</v>
      </c>
      <c r="E2128" s="74">
        <v>1300</v>
      </c>
      <c r="F2128" s="37">
        <v>1304</v>
      </c>
      <c r="G2128" s="37">
        <v>0</v>
      </c>
      <c r="H2128" s="74">
        <v>0</v>
      </c>
      <c r="I2128" s="49">
        <f t="shared" si="5145"/>
        <v>2000</v>
      </c>
      <c r="J2128" s="41">
        <v>0</v>
      </c>
      <c r="K2128" s="8">
        <v>0</v>
      </c>
      <c r="L2128" s="49">
        <f t="shared" si="5147"/>
        <v>4</v>
      </c>
      <c r="M2128" s="49">
        <f t="shared" si="5148"/>
        <v>2000</v>
      </c>
    </row>
    <row r="2129" spans="1:13" s="42" customFormat="1" x14ac:dyDescent="0.25">
      <c r="A2129" s="5">
        <v>43108</v>
      </c>
      <c r="B2129" s="37" t="s">
        <v>314</v>
      </c>
      <c r="C2129" s="37">
        <v>1500</v>
      </c>
      <c r="D2129" s="37" t="s">
        <v>17</v>
      </c>
      <c r="E2129" s="74">
        <v>621.5</v>
      </c>
      <c r="F2129" s="37">
        <v>623</v>
      </c>
      <c r="G2129" s="37">
        <v>0</v>
      </c>
      <c r="H2129" s="74">
        <v>0</v>
      </c>
      <c r="I2129" s="49">
        <f t="shared" ref="I2129" si="5149">(IF(D2129="SELL",E2129-F2129,IF(D2129="BUY",F2129-E2129)))*C2129</f>
        <v>2250</v>
      </c>
      <c r="J2129" s="41">
        <v>0</v>
      </c>
      <c r="K2129" s="8">
        <v>0</v>
      </c>
      <c r="L2129" s="49">
        <f t="shared" ref="L2129" si="5150">(J2129+I2129+K2129)/C2129</f>
        <v>1.5</v>
      </c>
      <c r="M2129" s="49">
        <f t="shared" ref="M2129" si="5151">L2129*C2129</f>
        <v>2250</v>
      </c>
    </row>
    <row r="2130" spans="1:13" s="42" customFormat="1" x14ac:dyDescent="0.25">
      <c r="A2130" s="5">
        <v>43105</v>
      </c>
      <c r="B2130" s="37" t="s">
        <v>214</v>
      </c>
      <c r="C2130" s="37">
        <v>500</v>
      </c>
      <c r="D2130" s="37" t="s">
        <v>17</v>
      </c>
      <c r="E2130" s="74">
        <v>1902</v>
      </c>
      <c r="F2130" s="37">
        <v>1905</v>
      </c>
      <c r="G2130" s="37">
        <v>1910</v>
      </c>
      <c r="H2130" s="74">
        <v>0</v>
      </c>
      <c r="I2130" s="49">
        <f t="shared" ref="I2130" si="5152">(IF(D2130="SELL",E2130-F2130,IF(D2130="BUY",F2130-E2130)))*C2130</f>
        <v>1500</v>
      </c>
      <c r="J2130" s="41">
        <f t="shared" ref="J2130" si="5153">(IF(D2130="SELL",IF(G2130="",0,F2130-G2130),IF(D2130="BUY",IF(G2130="",0,G2130-F2130))))*C2130</f>
        <v>2500</v>
      </c>
      <c r="K2130" s="8">
        <v>0</v>
      </c>
      <c r="L2130" s="49">
        <f t="shared" ref="L2130" si="5154">(J2130+I2130+K2130)/C2130</f>
        <v>8</v>
      </c>
      <c r="M2130" s="49">
        <f t="shared" ref="M2130" si="5155">L2130*C2130</f>
        <v>4000</v>
      </c>
    </row>
    <row r="2131" spans="1:13" s="42" customFormat="1" x14ac:dyDescent="0.25">
      <c r="A2131" s="5">
        <v>43105</v>
      </c>
      <c r="B2131" s="37" t="s">
        <v>330</v>
      </c>
      <c r="C2131" s="37">
        <v>5000</v>
      </c>
      <c r="D2131" s="37" t="s">
        <v>17</v>
      </c>
      <c r="E2131" s="74">
        <v>264</v>
      </c>
      <c r="F2131" s="37">
        <v>264.5</v>
      </c>
      <c r="G2131" s="37">
        <v>265</v>
      </c>
      <c r="H2131" s="74">
        <v>266</v>
      </c>
      <c r="I2131" s="49">
        <f t="shared" ref="I2131" si="5156">(IF(D2131="SELL",E2131-F2131,IF(D2131="BUY",F2131-E2131)))*C2131</f>
        <v>2500</v>
      </c>
      <c r="J2131" s="41">
        <f t="shared" ref="J2131" si="5157">(IF(D2131="SELL",IF(G2131="",0,F2131-G2131),IF(D2131="BUY",IF(G2131="",0,G2131-F2131))))*C2131</f>
        <v>2500</v>
      </c>
      <c r="K2131" s="8">
        <f>(IF(D2131="SELL",IF(H2131="",0,G2131-H2131),IF(D2131="BUY",IF(H2131="",0,(H2131-G2131)))))*C2131</f>
        <v>5000</v>
      </c>
      <c r="L2131" s="49">
        <f t="shared" ref="L2131" si="5158">(J2131+I2131+K2131)/C2131</f>
        <v>2</v>
      </c>
      <c r="M2131" s="49">
        <f t="shared" ref="M2131" si="5159">L2131*C2131</f>
        <v>10000</v>
      </c>
    </row>
    <row r="2132" spans="1:13" s="42" customFormat="1" x14ac:dyDescent="0.25">
      <c r="A2132" s="5">
        <v>43104</v>
      </c>
      <c r="B2132" s="37" t="s">
        <v>291</v>
      </c>
      <c r="C2132" s="37">
        <v>3500</v>
      </c>
      <c r="D2132" s="37" t="s">
        <v>17</v>
      </c>
      <c r="E2132" s="74">
        <v>281.5</v>
      </c>
      <c r="F2132" s="37">
        <v>279.5</v>
      </c>
      <c r="G2132" s="37">
        <v>778.25</v>
      </c>
      <c r="H2132" s="74">
        <v>0</v>
      </c>
      <c r="I2132" s="49">
        <f t="shared" ref="I2132" si="5160">(IF(D2132="SELL",E2132-F2132,IF(D2132="BUY",F2132-E2132)))*C2132</f>
        <v>-7000</v>
      </c>
      <c r="J2132" s="41">
        <v>0</v>
      </c>
      <c r="K2132" s="8">
        <v>0</v>
      </c>
      <c r="L2132" s="49">
        <f t="shared" ref="L2132" si="5161">(J2132+I2132+K2132)/C2132</f>
        <v>-2</v>
      </c>
      <c r="M2132" s="49">
        <f t="shared" ref="M2132" si="5162">L2132*C2132</f>
        <v>-7000</v>
      </c>
    </row>
    <row r="2133" spans="1:13" s="42" customFormat="1" x14ac:dyDescent="0.25">
      <c r="A2133" s="5">
        <v>43104</v>
      </c>
      <c r="B2133" s="37" t="s">
        <v>274</v>
      </c>
      <c r="C2133" s="37">
        <v>4000</v>
      </c>
      <c r="D2133" s="37" t="s">
        <v>17</v>
      </c>
      <c r="E2133" s="74">
        <v>163.5</v>
      </c>
      <c r="F2133" s="37">
        <v>164</v>
      </c>
      <c r="G2133" s="37">
        <v>164.9</v>
      </c>
      <c r="H2133" s="74">
        <v>0</v>
      </c>
      <c r="I2133" s="49">
        <f t="shared" ref="I2133" si="5163">(IF(D2133="SELL",E2133-F2133,IF(D2133="BUY",F2133-E2133)))*C2133</f>
        <v>2000</v>
      </c>
      <c r="J2133" s="41">
        <f t="shared" ref="J2133" si="5164">(IF(D2133="SELL",IF(G2133="",0,F2133-G2133),IF(D2133="BUY",IF(G2133="",0,G2133-F2133))))*C2133</f>
        <v>3600.0000000000227</v>
      </c>
      <c r="K2133" s="8">
        <v>0</v>
      </c>
      <c r="L2133" s="49">
        <f t="shared" ref="L2133" si="5165">(J2133+I2133+K2133)/C2133</f>
        <v>1.4000000000000057</v>
      </c>
      <c r="M2133" s="49">
        <f t="shared" ref="M2133" si="5166">L2133*C2133</f>
        <v>5600.0000000000227</v>
      </c>
    </row>
    <row r="2134" spans="1:13" s="42" customFormat="1" x14ac:dyDescent="0.25">
      <c r="A2134" s="5">
        <v>43104</v>
      </c>
      <c r="B2134" s="37" t="s">
        <v>384</v>
      </c>
      <c r="C2134" s="37">
        <v>12000</v>
      </c>
      <c r="D2134" s="37" t="s">
        <v>17</v>
      </c>
      <c r="E2134" s="74">
        <v>97.8</v>
      </c>
      <c r="F2134" s="37">
        <v>98.3</v>
      </c>
      <c r="G2134" s="37">
        <v>0</v>
      </c>
      <c r="H2134" s="74">
        <v>0</v>
      </c>
      <c r="I2134" s="49">
        <f t="shared" ref="I2134" si="5167">(IF(D2134="SELL",E2134-F2134,IF(D2134="BUY",F2134-E2134)))*C2134</f>
        <v>6000</v>
      </c>
      <c r="J2134" s="41">
        <v>0</v>
      </c>
      <c r="K2134" s="8">
        <v>0</v>
      </c>
      <c r="L2134" s="49">
        <f t="shared" ref="L2134" si="5168">(J2134+I2134+K2134)/C2134</f>
        <v>0.5</v>
      </c>
      <c r="M2134" s="49">
        <f t="shared" ref="M2134" si="5169">L2134*C2134</f>
        <v>6000</v>
      </c>
    </row>
    <row r="2135" spans="1:13" s="42" customFormat="1" x14ac:dyDescent="0.25">
      <c r="A2135" s="5">
        <v>43104</v>
      </c>
      <c r="B2135" s="37" t="s">
        <v>383</v>
      </c>
      <c r="C2135" s="37">
        <v>1100</v>
      </c>
      <c r="D2135" s="37" t="s">
        <v>17</v>
      </c>
      <c r="E2135" s="74">
        <v>1297</v>
      </c>
      <c r="F2135" s="37">
        <v>1300</v>
      </c>
      <c r="G2135" s="37">
        <v>1305</v>
      </c>
      <c r="H2135" s="74">
        <v>1310</v>
      </c>
      <c r="I2135" s="49">
        <f t="shared" ref="I2135" si="5170">(IF(D2135="SELL",E2135-F2135,IF(D2135="BUY",F2135-E2135)))*C2135</f>
        <v>3300</v>
      </c>
      <c r="J2135" s="41">
        <f t="shared" ref="J2135" si="5171">(IF(D2135="SELL",IF(G2135="",0,F2135-G2135),IF(D2135="BUY",IF(G2135="",0,G2135-F2135))))*C2135</f>
        <v>5500</v>
      </c>
      <c r="K2135" s="8">
        <f>(IF(D2135="SELL",IF(H2135="",0,G2135-H2135),IF(D2135="BUY",IF(H2135="",0,(H2135-G2135)))))*C2135</f>
        <v>5500</v>
      </c>
      <c r="L2135" s="49">
        <f t="shared" ref="L2135" si="5172">(J2135+I2135+K2135)/C2135</f>
        <v>13</v>
      </c>
      <c r="M2135" s="49">
        <f t="shared" ref="M2135" si="5173">L2135*C2135</f>
        <v>14300</v>
      </c>
    </row>
    <row r="2136" spans="1:13" s="42" customFormat="1" x14ac:dyDescent="0.25">
      <c r="A2136" s="5">
        <v>43104</v>
      </c>
      <c r="B2136" s="37" t="s">
        <v>265</v>
      </c>
      <c r="C2136" s="37">
        <v>1100</v>
      </c>
      <c r="D2136" s="37" t="s">
        <v>17</v>
      </c>
      <c r="E2136" s="74">
        <v>789</v>
      </c>
      <c r="F2136" s="37">
        <v>791</v>
      </c>
      <c r="G2136" s="37">
        <v>794</v>
      </c>
      <c r="H2136" s="74">
        <v>798</v>
      </c>
      <c r="I2136" s="49">
        <f t="shared" ref="I2136" si="5174">(IF(D2136="SELL",E2136-F2136,IF(D2136="BUY",F2136-E2136)))*C2136</f>
        <v>2200</v>
      </c>
      <c r="J2136" s="41">
        <f t="shared" ref="J2136" si="5175">(IF(D2136="SELL",IF(G2136="",0,F2136-G2136),IF(D2136="BUY",IF(G2136="",0,G2136-F2136))))*C2136</f>
        <v>3300</v>
      </c>
      <c r="K2136" s="8">
        <f>(IF(D2136="SELL",IF(H2136="",0,G2136-H2136),IF(D2136="BUY",IF(H2136="",0,(H2136-G2136)))))*C2136</f>
        <v>4400</v>
      </c>
      <c r="L2136" s="49">
        <f t="shared" ref="L2136" si="5176">(J2136+I2136+K2136)/C2136</f>
        <v>9</v>
      </c>
      <c r="M2136" s="49">
        <f t="shared" ref="M2136" si="5177">L2136*C2136</f>
        <v>9900</v>
      </c>
    </row>
    <row r="2137" spans="1:13" s="42" customFormat="1" x14ac:dyDescent="0.25">
      <c r="A2137" s="5">
        <v>43103</v>
      </c>
      <c r="B2137" s="37" t="s">
        <v>256</v>
      </c>
      <c r="C2137" s="37">
        <v>1100</v>
      </c>
      <c r="D2137" s="37" t="s">
        <v>17</v>
      </c>
      <c r="E2137" s="74">
        <v>773</v>
      </c>
      <c r="F2137" s="37">
        <v>776</v>
      </c>
      <c r="G2137" s="37">
        <v>778.25</v>
      </c>
      <c r="H2137" s="74">
        <v>0</v>
      </c>
      <c r="I2137" s="49">
        <f t="shared" ref="I2137" si="5178">(IF(D2137="SELL",E2137-F2137,IF(D2137="BUY",F2137-E2137)))*C2137</f>
        <v>3300</v>
      </c>
      <c r="J2137" s="41">
        <f t="shared" ref="J2137" si="5179">(IF(D2137="SELL",IF(G2137="",0,F2137-G2137),IF(D2137="BUY",IF(G2137="",0,G2137-F2137))))*C2137</f>
        <v>2475</v>
      </c>
      <c r="K2137" s="8">
        <v>0</v>
      </c>
      <c r="L2137" s="49">
        <f t="shared" ref="L2137" si="5180">(J2137+I2137+K2137)/C2137</f>
        <v>5.25</v>
      </c>
      <c r="M2137" s="49">
        <f t="shared" ref="M2137" si="5181">L2137*C2137</f>
        <v>5775</v>
      </c>
    </row>
    <row r="2138" spans="1:13" s="42" customFormat="1" x14ac:dyDescent="0.25">
      <c r="A2138" s="5">
        <v>43103</v>
      </c>
      <c r="B2138" s="37" t="s">
        <v>315</v>
      </c>
      <c r="C2138" s="37">
        <v>800</v>
      </c>
      <c r="D2138" s="37" t="s">
        <v>17</v>
      </c>
      <c r="E2138" s="74">
        <v>1000</v>
      </c>
      <c r="F2138" s="37">
        <v>1004</v>
      </c>
      <c r="G2138" s="37">
        <v>1009</v>
      </c>
      <c r="H2138" s="74">
        <v>0</v>
      </c>
      <c r="I2138" s="49">
        <f t="shared" ref="I2138" si="5182">(IF(D2138="SELL",E2138-F2138,IF(D2138="BUY",F2138-E2138)))*C2138</f>
        <v>3200</v>
      </c>
      <c r="J2138" s="41">
        <f t="shared" ref="J2138" si="5183">(IF(D2138="SELL",IF(G2138="",0,F2138-G2138),IF(D2138="BUY",IF(G2138="",0,G2138-F2138))))*C2138</f>
        <v>4000</v>
      </c>
      <c r="K2138" s="8">
        <v>0</v>
      </c>
      <c r="L2138" s="49">
        <f t="shared" ref="L2138" si="5184">(J2138+I2138+K2138)/C2138</f>
        <v>9</v>
      </c>
      <c r="M2138" s="49">
        <f t="shared" ref="M2138" si="5185">L2138*C2138</f>
        <v>7200</v>
      </c>
    </row>
    <row r="2139" spans="1:13" s="42" customFormat="1" x14ac:dyDescent="0.25">
      <c r="A2139" s="5">
        <v>43102</v>
      </c>
      <c r="B2139" s="37" t="s">
        <v>237</v>
      </c>
      <c r="C2139" s="37">
        <v>2400</v>
      </c>
      <c r="D2139" s="37" t="s">
        <v>17</v>
      </c>
      <c r="E2139" s="74">
        <v>310</v>
      </c>
      <c r="F2139" s="37">
        <v>311</v>
      </c>
      <c r="G2139" s="37">
        <v>312.5</v>
      </c>
      <c r="H2139" s="74">
        <v>314</v>
      </c>
      <c r="I2139" s="49">
        <f t="shared" ref="I2139" si="5186">(IF(D2139="SELL",E2139-F2139,IF(D2139="BUY",F2139-E2139)))*C2139</f>
        <v>2400</v>
      </c>
      <c r="J2139" s="41">
        <f t="shared" ref="J2139" si="5187">(IF(D2139="SELL",IF(G2139="",0,F2139-G2139),IF(D2139="BUY",IF(G2139="",0,G2139-F2139))))*C2139</f>
        <v>3600</v>
      </c>
      <c r="K2139" s="8">
        <f>(IF(D2139="SELL",IF(H2139="",0,G2139-H2139),IF(D2139="BUY",IF(H2139="",0,(H2139-G2139)))))*C2139</f>
        <v>3600</v>
      </c>
      <c r="L2139" s="49">
        <f t="shared" ref="L2139" si="5188">(J2139+I2139+K2139)/C2139</f>
        <v>4</v>
      </c>
      <c r="M2139" s="49">
        <f t="shared" ref="M2139" si="5189">L2139*C2139</f>
        <v>9600</v>
      </c>
    </row>
    <row r="2140" spans="1:13" s="42" customFormat="1" x14ac:dyDescent="0.25">
      <c r="A2140" s="5">
        <v>43101</v>
      </c>
      <c r="B2140" s="37" t="s">
        <v>250</v>
      </c>
      <c r="C2140" s="37">
        <v>4500</v>
      </c>
      <c r="D2140" s="37" t="s">
        <v>17</v>
      </c>
      <c r="E2140" s="74">
        <v>186.5</v>
      </c>
      <c r="F2140" s="37">
        <v>187</v>
      </c>
      <c r="G2140" s="37">
        <v>188</v>
      </c>
      <c r="H2140" s="74">
        <v>0</v>
      </c>
      <c r="I2140" s="49">
        <f t="shared" ref="I2140" si="5190">(IF(D2140="SELL",E2140-F2140,IF(D2140="BUY",F2140-E2140)))*C2140</f>
        <v>2250</v>
      </c>
      <c r="J2140" s="41">
        <f t="shared" ref="J2140" si="5191">(IF(D2140="SELL",IF(G2140="",0,F2140-G2140),IF(D2140="BUY",IF(G2140="",0,G2140-F2140))))*C2140</f>
        <v>4500</v>
      </c>
      <c r="K2140" s="8">
        <v>0</v>
      </c>
      <c r="L2140" s="49">
        <f t="shared" ref="L2140" si="5192">(J2140+I2140+K2140)/C2140</f>
        <v>1.5</v>
      </c>
      <c r="M2140" s="49">
        <f t="shared" ref="M2140" si="5193">L2140*C2140</f>
        <v>6750</v>
      </c>
    </row>
    <row r="2141" spans="1:13" s="42" customFormat="1" x14ac:dyDescent="0.25">
      <c r="A2141" s="5">
        <v>43101</v>
      </c>
      <c r="B2141" s="37" t="s">
        <v>351</v>
      </c>
      <c r="C2141" s="37">
        <v>900</v>
      </c>
      <c r="D2141" s="37" t="s">
        <v>17</v>
      </c>
      <c r="E2141" s="74">
        <v>699</v>
      </c>
      <c r="F2141" s="37">
        <v>702</v>
      </c>
      <c r="G2141" s="37">
        <v>706</v>
      </c>
      <c r="H2141" s="74">
        <v>0</v>
      </c>
      <c r="I2141" s="49">
        <f t="shared" ref="I2141" si="5194">(IF(D2141="SELL",E2141-F2141,IF(D2141="BUY",F2141-E2141)))*C2141</f>
        <v>2700</v>
      </c>
      <c r="J2141" s="41">
        <f t="shared" ref="J2141" si="5195">(IF(D2141="SELL",IF(G2141="",0,F2141-G2141),IF(D2141="BUY",IF(G2141="",0,G2141-F2141))))*C2141</f>
        <v>3600</v>
      </c>
      <c r="K2141" s="8">
        <v>0</v>
      </c>
      <c r="L2141" s="49">
        <f t="shared" ref="L2141" si="5196">(J2141+I2141+K2141)/C2141</f>
        <v>7</v>
      </c>
      <c r="M2141" s="49">
        <f t="shared" ref="M2141" si="5197">L2141*C2141</f>
        <v>6300</v>
      </c>
    </row>
    <row r="2142" spans="1:13" s="42" customFormat="1" x14ac:dyDescent="0.25">
      <c r="A2142" s="5">
        <v>43101</v>
      </c>
      <c r="B2142" s="37" t="s">
        <v>340</v>
      </c>
      <c r="C2142" s="37">
        <v>6000</v>
      </c>
      <c r="D2142" s="37" t="s">
        <v>17</v>
      </c>
      <c r="E2142" s="74">
        <v>160.5</v>
      </c>
      <c r="F2142" s="37">
        <v>161</v>
      </c>
      <c r="G2142" s="37">
        <v>0</v>
      </c>
      <c r="H2142" s="74">
        <v>0</v>
      </c>
      <c r="I2142" s="49">
        <f t="shared" ref="I2142" si="5198">(IF(D2142="SELL",E2142-F2142,IF(D2142="BUY",F2142-E2142)))*C2142</f>
        <v>3000</v>
      </c>
      <c r="J2142" s="41">
        <v>0</v>
      </c>
      <c r="K2142" s="8">
        <v>0</v>
      </c>
      <c r="L2142" s="49">
        <f t="shared" ref="L2142" si="5199">(J2142+I2142+K2142)/C2142</f>
        <v>0.5</v>
      </c>
      <c r="M2142" s="49">
        <f t="shared" ref="M2142" si="5200">L2142*C2142</f>
        <v>3000</v>
      </c>
    </row>
    <row r="2143" spans="1:13" s="42" customFormat="1" x14ac:dyDescent="0.25">
      <c r="A2143" s="5">
        <v>43098</v>
      </c>
      <c r="B2143" s="37" t="s">
        <v>347</v>
      </c>
      <c r="C2143" s="37">
        <v>6000</v>
      </c>
      <c r="D2143" s="37" t="s">
        <v>17</v>
      </c>
      <c r="E2143" s="74">
        <v>125.5</v>
      </c>
      <c r="F2143" s="37">
        <v>126</v>
      </c>
      <c r="G2143" s="37">
        <v>126.4</v>
      </c>
      <c r="H2143" s="74">
        <v>0</v>
      </c>
      <c r="I2143" s="49">
        <f t="shared" ref="I2143" si="5201">(IF(D2143="SELL",E2143-F2143,IF(D2143="BUY",F2143-E2143)))*C2143</f>
        <v>3000</v>
      </c>
      <c r="J2143" s="41">
        <f t="shared" ref="J2143" si="5202">(IF(D2143="SELL",IF(G2143="",0,F2143-G2143),IF(D2143="BUY",IF(G2143="",0,G2143-F2143))))*C2143</f>
        <v>2400.0000000000341</v>
      </c>
      <c r="K2143" s="8">
        <v>0</v>
      </c>
      <c r="L2143" s="49">
        <f t="shared" ref="L2143" si="5203">(J2143+I2143+K2143)/C2143</f>
        <v>0.9000000000000058</v>
      </c>
      <c r="M2143" s="49">
        <f t="shared" ref="M2143" si="5204">L2143*C2143</f>
        <v>5400.0000000000346</v>
      </c>
    </row>
    <row r="2144" spans="1:13" s="42" customFormat="1" x14ac:dyDescent="0.25">
      <c r="A2144" s="5">
        <v>43098</v>
      </c>
      <c r="B2144" s="37" t="s">
        <v>347</v>
      </c>
      <c r="C2144" s="37">
        <v>6000</v>
      </c>
      <c r="D2144" s="37" t="s">
        <v>17</v>
      </c>
      <c r="E2144" s="74">
        <v>124.25</v>
      </c>
      <c r="F2144" s="37">
        <v>124.7</v>
      </c>
      <c r="G2144" s="37">
        <v>125.5</v>
      </c>
      <c r="H2144" s="74">
        <v>126</v>
      </c>
      <c r="I2144" s="49">
        <f t="shared" ref="I2144" si="5205">(IF(D2144="SELL",E2144-F2144,IF(D2144="BUY",F2144-E2144)))*C2144</f>
        <v>2700.0000000000173</v>
      </c>
      <c r="J2144" s="41">
        <f t="shared" ref="J2144" si="5206">(IF(D2144="SELL",IF(G2144="",0,F2144-G2144),IF(D2144="BUY",IF(G2144="",0,G2144-F2144))))*C2144</f>
        <v>4799.9999999999827</v>
      </c>
      <c r="K2144" s="8">
        <f>(IF(D2144="SELL",IF(H2144="",0,G2144-H2144),IF(D2144="BUY",IF(H2144="",0,(H2144-G2144)))))*C2144</f>
        <v>3000</v>
      </c>
      <c r="L2144" s="49">
        <f t="shared" ref="L2144" si="5207">(J2144+I2144+K2144)/C2144</f>
        <v>1.75</v>
      </c>
      <c r="M2144" s="49">
        <f t="shared" ref="M2144" si="5208">L2144*C2144</f>
        <v>10500</v>
      </c>
    </row>
    <row r="2145" spans="1:13" s="42" customFormat="1" x14ac:dyDescent="0.25">
      <c r="A2145" s="5">
        <v>43097</v>
      </c>
      <c r="B2145" s="37" t="s">
        <v>268</v>
      </c>
      <c r="C2145" s="37">
        <v>625</v>
      </c>
      <c r="D2145" s="37" t="s">
        <v>17</v>
      </c>
      <c r="E2145" s="74">
        <v>1375</v>
      </c>
      <c r="F2145" s="37">
        <v>1380</v>
      </c>
      <c r="G2145" s="37">
        <v>1385</v>
      </c>
      <c r="H2145" s="74">
        <v>0</v>
      </c>
      <c r="I2145" s="49">
        <f t="shared" ref="I2145" si="5209">(IF(D2145="SELL",E2145-F2145,IF(D2145="BUY",F2145-E2145)))*C2145</f>
        <v>3125</v>
      </c>
      <c r="J2145" s="41">
        <f t="shared" ref="J2145" si="5210">(IF(D2145="SELL",IF(G2145="",0,F2145-G2145),IF(D2145="BUY",IF(G2145="",0,G2145-F2145))))*C2145</f>
        <v>3125</v>
      </c>
      <c r="K2145" s="8">
        <v>0</v>
      </c>
      <c r="L2145" s="49">
        <f t="shared" ref="L2145" si="5211">(J2145+I2145+K2145)/C2145</f>
        <v>10</v>
      </c>
      <c r="M2145" s="49">
        <f t="shared" ref="M2145" si="5212">L2145*C2145</f>
        <v>6250</v>
      </c>
    </row>
    <row r="2146" spans="1:13" s="42" customFormat="1" x14ac:dyDescent="0.25">
      <c r="A2146" s="5">
        <v>43096</v>
      </c>
      <c r="B2146" s="37" t="s">
        <v>361</v>
      </c>
      <c r="C2146" s="37">
        <v>800</v>
      </c>
      <c r="D2146" s="37" t="s">
        <v>17</v>
      </c>
      <c r="E2146" s="74">
        <v>900</v>
      </c>
      <c r="F2146" s="37">
        <v>905</v>
      </c>
      <c r="G2146" s="37">
        <v>910</v>
      </c>
      <c r="H2146" s="74">
        <v>0</v>
      </c>
      <c r="I2146" s="49">
        <f t="shared" ref="I2146" si="5213">(IF(D2146="SELL",E2146-F2146,IF(D2146="BUY",F2146-E2146)))*C2146</f>
        <v>4000</v>
      </c>
      <c r="J2146" s="41">
        <f t="shared" ref="J2146" si="5214">(IF(D2146="SELL",IF(G2146="",0,F2146-G2146),IF(D2146="BUY",IF(G2146="",0,G2146-F2146))))*C2146</f>
        <v>4000</v>
      </c>
      <c r="K2146" s="8">
        <v>0</v>
      </c>
      <c r="L2146" s="49">
        <f t="shared" ref="L2146" si="5215">(J2146+I2146+K2146)/C2146</f>
        <v>10</v>
      </c>
      <c r="M2146" s="49">
        <f t="shared" ref="M2146" si="5216">L2146*C2146</f>
        <v>8000</v>
      </c>
    </row>
    <row r="2147" spans="1:13" s="42" customFormat="1" x14ac:dyDescent="0.25">
      <c r="A2147" s="5">
        <v>43096</v>
      </c>
      <c r="B2147" s="37" t="s">
        <v>256</v>
      </c>
      <c r="C2147" s="37">
        <v>1100</v>
      </c>
      <c r="D2147" s="37" t="s">
        <v>17</v>
      </c>
      <c r="E2147" s="74">
        <v>762</v>
      </c>
      <c r="F2147" s="37">
        <v>764</v>
      </c>
      <c r="G2147" s="37">
        <v>0</v>
      </c>
      <c r="H2147" s="74">
        <v>0</v>
      </c>
      <c r="I2147" s="49">
        <f t="shared" ref="I2147" si="5217">(IF(D2147="SELL",E2147-F2147,IF(D2147="BUY",F2147-E2147)))*C2147</f>
        <v>2200</v>
      </c>
      <c r="J2147" s="41">
        <v>0</v>
      </c>
      <c r="K2147" s="8">
        <v>0</v>
      </c>
      <c r="L2147" s="49">
        <f t="shared" ref="L2147" si="5218">(J2147+I2147+K2147)/C2147</f>
        <v>2</v>
      </c>
      <c r="M2147" s="49">
        <f t="shared" ref="M2147" si="5219">L2147*C2147</f>
        <v>2200</v>
      </c>
    </row>
    <row r="2148" spans="1:13" s="42" customFormat="1" x14ac:dyDescent="0.25">
      <c r="A2148" s="5">
        <v>43095</v>
      </c>
      <c r="B2148" s="37" t="s">
        <v>256</v>
      </c>
      <c r="C2148" s="37">
        <v>1100</v>
      </c>
      <c r="D2148" s="37" t="s">
        <v>17</v>
      </c>
      <c r="E2148" s="74">
        <v>761</v>
      </c>
      <c r="F2148" s="37">
        <v>756</v>
      </c>
      <c r="G2148" s="37">
        <v>0</v>
      </c>
      <c r="H2148" s="74">
        <v>0</v>
      </c>
      <c r="I2148" s="49">
        <f t="shared" ref="I2148" si="5220">(IF(D2148="SELL",E2148-F2148,IF(D2148="BUY",F2148-E2148)))*C2148</f>
        <v>-5500</v>
      </c>
      <c r="J2148" s="41">
        <v>0</v>
      </c>
      <c r="K2148" s="8">
        <v>0</v>
      </c>
      <c r="L2148" s="49">
        <f t="shared" ref="L2148" si="5221">(J2148+I2148+K2148)/C2148</f>
        <v>-5</v>
      </c>
      <c r="M2148" s="49">
        <f t="shared" ref="M2148" si="5222">L2148*C2148</f>
        <v>-5500</v>
      </c>
    </row>
    <row r="2149" spans="1:13" s="42" customFormat="1" x14ac:dyDescent="0.25">
      <c r="A2149" s="5">
        <v>43095</v>
      </c>
      <c r="B2149" s="37" t="s">
        <v>210</v>
      </c>
      <c r="C2149" s="37">
        <v>1200</v>
      </c>
      <c r="D2149" s="37" t="s">
        <v>17</v>
      </c>
      <c r="E2149" s="74">
        <v>512</v>
      </c>
      <c r="F2149" s="37">
        <v>514</v>
      </c>
      <c r="G2149" s="37">
        <v>517</v>
      </c>
      <c r="H2149" s="74">
        <v>520</v>
      </c>
      <c r="I2149" s="49">
        <f t="shared" ref="I2149" si="5223">(IF(D2149="SELL",E2149-F2149,IF(D2149="BUY",F2149-E2149)))*C2149</f>
        <v>2400</v>
      </c>
      <c r="J2149" s="41">
        <f t="shared" ref="J2149" si="5224">(IF(D2149="SELL",IF(G2149="",0,F2149-G2149),IF(D2149="BUY",IF(G2149="",0,G2149-F2149))))*C2149</f>
        <v>3600</v>
      </c>
      <c r="K2149" s="8">
        <f>(IF(D2149="SELL",IF(H2149="",0,G2149-H2149),IF(D2149="BUY",IF(H2149="",0,(H2149-G2149)))))*C2149</f>
        <v>3600</v>
      </c>
      <c r="L2149" s="49">
        <f t="shared" ref="L2149" si="5225">(J2149+I2149+K2149)/C2149</f>
        <v>8</v>
      </c>
      <c r="M2149" s="49">
        <f t="shared" ref="M2149" si="5226">L2149*C2149</f>
        <v>9600</v>
      </c>
    </row>
    <row r="2150" spans="1:13" s="42" customFormat="1" x14ac:dyDescent="0.25">
      <c r="A2150" s="5">
        <v>43091</v>
      </c>
      <c r="B2150" s="37" t="s">
        <v>254</v>
      </c>
      <c r="C2150" s="37">
        <v>600</v>
      </c>
      <c r="D2150" s="37" t="s">
        <v>17</v>
      </c>
      <c r="E2150" s="74">
        <v>1464</v>
      </c>
      <c r="F2150" s="37">
        <v>1468</v>
      </c>
      <c r="G2150" s="37">
        <v>0</v>
      </c>
      <c r="H2150" s="74">
        <v>0</v>
      </c>
      <c r="I2150" s="49">
        <f t="shared" ref="I2150" si="5227">(IF(D2150="SELL",E2150-F2150,IF(D2150="BUY",F2150-E2150)))*C2150</f>
        <v>2400</v>
      </c>
      <c r="J2150" s="41">
        <v>0</v>
      </c>
      <c r="K2150" s="8">
        <v>0</v>
      </c>
      <c r="L2150" s="49">
        <f t="shared" ref="L2150" si="5228">(J2150+I2150+K2150)/C2150</f>
        <v>4</v>
      </c>
      <c r="M2150" s="49">
        <f t="shared" ref="M2150" si="5229">L2150*C2150</f>
        <v>2400</v>
      </c>
    </row>
    <row r="2151" spans="1:13" s="42" customFormat="1" x14ac:dyDescent="0.25">
      <c r="A2151" s="5">
        <v>43091</v>
      </c>
      <c r="B2151" s="37" t="s">
        <v>306</v>
      </c>
      <c r="C2151" s="37">
        <v>1500</v>
      </c>
      <c r="D2151" s="37" t="s">
        <v>17</v>
      </c>
      <c r="E2151" s="74">
        <v>438</v>
      </c>
      <c r="F2151" s="37">
        <v>439.5</v>
      </c>
      <c r="G2151" s="37">
        <v>0</v>
      </c>
      <c r="H2151" s="74">
        <v>0</v>
      </c>
      <c r="I2151" s="49">
        <f t="shared" ref="I2151" si="5230">(IF(D2151="SELL",E2151-F2151,IF(D2151="BUY",F2151-E2151)))*C2151</f>
        <v>2250</v>
      </c>
      <c r="J2151" s="41">
        <v>0</v>
      </c>
      <c r="K2151" s="8">
        <v>0</v>
      </c>
      <c r="L2151" s="49">
        <f t="shared" ref="L2151" si="5231">(J2151+I2151+K2151)/C2151</f>
        <v>1.5</v>
      </c>
      <c r="M2151" s="49">
        <f t="shared" ref="M2151" si="5232">L2151*C2151</f>
        <v>2250</v>
      </c>
    </row>
    <row r="2152" spans="1:13" s="42" customFormat="1" x14ac:dyDescent="0.25">
      <c r="A2152" s="5">
        <v>43090</v>
      </c>
      <c r="B2152" s="37" t="s">
        <v>382</v>
      </c>
      <c r="C2152" s="37">
        <v>250</v>
      </c>
      <c r="D2152" s="37" t="s">
        <v>17</v>
      </c>
      <c r="E2152" s="74">
        <v>3550</v>
      </c>
      <c r="F2152" s="37">
        <v>3560</v>
      </c>
      <c r="G2152" s="37">
        <v>3570</v>
      </c>
      <c r="H2152" s="74">
        <v>0</v>
      </c>
      <c r="I2152" s="49">
        <f t="shared" ref="I2152:I2153" si="5233">(IF(D2152="SELL",E2152-F2152,IF(D2152="BUY",F2152-E2152)))*C2152</f>
        <v>2500</v>
      </c>
      <c r="J2152" s="41">
        <f t="shared" ref="J2152" si="5234">(IF(D2152="SELL",IF(G2152="",0,F2152-G2152),IF(D2152="BUY",IF(G2152="",0,G2152-F2152))))*C2152</f>
        <v>2500</v>
      </c>
      <c r="K2152" s="8">
        <v>0</v>
      </c>
      <c r="L2152" s="49">
        <f t="shared" ref="L2152:L2153" si="5235">(J2152+I2152+K2152)/C2152</f>
        <v>20</v>
      </c>
      <c r="M2152" s="49">
        <f t="shared" ref="M2152:M2153" si="5236">L2152*C2152</f>
        <v>5000</v>
      </c>
    </row>
    <row r="2153" spans="1:13" s="42" customFormat="1" x14ac:dyDescent="0.25">
      <c r="A2153" s="5">
        <v>43089</v>
      </c>
      <c r="B2153" s="37" t="s">
        <v>342</v>
      </c>
      <c r="C2153" s="37">
        <v>8000</v>
      </c>
      <c r="D2153" s="37" t="s">
        <v>17</v>
      </c>
      <c r="E2153" s="74">
        <v>128</v>
      </c>
      <c r="F2153" s="37">
        <v>128.69999999999999</v>
      </c>
      <c r="G2153" s="37">
        <v>0</v>
      </c>
      <c r="H2153" s="74">
        <v>0</v>
      </c>
      <c r="I2153" s="49">
        <f t="shared" si="5233"/>
        <v>5599.9999999999091</v>
      </c>
      <c r="J2153" s="41">
        <v>0</v>
      </c>
      <c r="K2153" s="8">
        <v>0</v>
      </c>
      <c r="L2153" s="49">
        <f t="shared" si="5235"/>
        <v>0.69999999999998863</v>
      </c>
      <c r="M2153" s="49">
        <f t="shared" si="5236"/>
        <v>5599.9999999999091</v>
      </c>
    </row>
    <row r="2154" spans="1:13" s="42" customFormat="1" x14ac:dyDescent="0.25">
      <c r="A2154" s="5">
        <v>43089</v>
      </c>
      <c r="B2154" s="37" t="s">
        <v>330</v>
      </c>
      <c r="C2154" s="37">
        <v>5000</v>
      </c>
      <c r="D2154" s="37" t="s">
        <v>17</v>
      </c>
      <c r="E2154" s="74">
        <v>247</v>
      </c>
      <c r="F2154" s="37">
        <v>247.5</v>
      </c>
      <c r="G2154" s="37">
        <v>248.5</v>
      </c>
      <c r="H2154" s="74">
        <v>249.5</v>
      </c>
      <c r="I2154" s="49">
        <f t="shared" ref="I2154" si="5237">(IF(D2154="SELL",E2154-F2154,IF(D2154="BUY",F2154-E2154)))*C2154</f>
        <v>2500</v>
      </c>
      <c r="J2154" s="41">
        <f t="shared" ref="J2154" si="5238">(IF(D2154="SELL",IF(G2154="",0,F2154-G2154),IF(D2154="BUY",IF(G2154="",0,G2154-F2154))))*C2154</f>
        <v>5000</v>
      </c>
      <c r="K2154" s="8">
        <f>(IF(D2154="SELL",IF(H2154="",0,G2154-H2154),IF(D2154="BUY",IF(H2154="",0,(H2154-G2154)))))*C2154</f>
        <v>5000</v>
      </c>
      <c r="L2154" s="49">
        <f t="shared" ref="L2154" si="5239">(J2154+I2154+K2154)/C2154</f>
        <v>2.5</v>
      </c>
      <c r="M2154" s="49">
        <f t="shared" ref="M2154" si="5240">L2154*C2154</f>
        <v>12500</v>
      </c>
    </row>
    <row r="2155" spans="1:13" s="42" customFormat="1" x14ac:dyDescent="0.25">
      <c r="A2155" s="5">
        <v>43088</v>
      </c>
      <c r="B2155" s="37" t="s">
        <v>314</v>
      </c>
      <c r="C2155" s="37">
        <v>1500</v>
      </c>
      <c r="D2155" s="37" t="s">
        <v>17</v>
      </c>
      <c r="E2155" s="74">
        <v>862</v>
      </c>
      <c r="F2155" s="37">
        <v>864</v>
      </c>
      <c r="G2155" s="37">
        <v>868</v>
      </c>
      <c r="H2155" s="74">
        <v>0</v>
      </c>
      <c r="I2155" s="49">
        <f t="shared" ref="I2155" si="5241">(IF(D2155="SELL",E2155-F2155,IF(D2155="BUY",F2155-E2155)))*C2155</f>
        <v>3000</v>
      </c>
      <c r="J2155" s="41">
        <f t="shared" ref="J2155" si="5242">(IF(D2155="SELL",IF(G2155="",0,F2155-G2155),IF(D2155="BUY",IF(G2155="",0,G2155-F2155))))*C2155</f>
        <v>6000</v>
      </c>
      <c r="K2155" s="8">
        <v>0</v>
      </c>
      <c r="L2155" s="49">
        <f t="shared" ref="L2155" si="5243">(J2155+I2155+K2155)/C2155</f>
        <v>6</v>
      </c>
      <c r="M2155" s="49">
        <f t="shared" ref="M2155" si="5244">L2155*C2155</f>
        <v>9000</v>
      </c>
    </row>
    <row r="2156" spans="1:13" s="42" customFormat="1" x14ac:dyDescent="0.25">
      <c r="A2156" s="5">
        <v>43088</v>
      </c>
      <c r="B2156" s="37" t="s">
        <v>381</v>
      </c>
      <c r="C2156" s="37">
        <v>1000</v>
      </c>
      <c r="D2156" s="37" t="s">
        <v>17</v>
      </c>
      <c r="E2156" s="74">
        <v>770</v>
      </c>
      <c r="F2156" s="37">
        <v>772</v>
      </c>
      <c r="G2156" s="37">
        <v>775</v>
      </c>
      <c r="H2156" s="74">
        <v>778</v>
      </c>
      <c r="I2156" s="49">
        <f t="shared" ref="I2156" si="5245">(IF(D2156="SELL",E2156-F2156,IF(D2156="BUY",F2156-E2156)))*C2156</f>
        <v>2000</v>
      </c>
      <c r="J2156" s="41">
        <f t="shared" ref="J2156" si="5246">(IF(D2156="SELL",IF(G2156="",0,F2156-G2156),IF(D2156="BUY",IF(G2156="",0,G2156-F2156))))*C2156</f>
        <v>3000</v>
      </c>
      <c r="K2156" s="8">
        <f>(IF(D2156="SELL",IF(H2156="",0,G2156-H2156),IF(D2156="BUY",IF(H2156="",0,(H2156-G2156)))))*C2156</f>
        <v>3000</v>
      </c>
      <c r="L2156" s="49">
        <f t="shared" ref="L2156" si="5247">(J2156+I2156+K2156)/C2156</f>
        <v>8</v>
      </c>
      <c r="M2156" s="49">
        <f t="shared" ref="M2156" si="5248">L2156*C2156</f>
        <v>8000</v>
      </c>
    </row>
    <row r="2157" spans="1:13" s="42" customFormat="1" x14ac:dyDescent="0.25">
      <c r="A2157" s="5">
        <v>43088</v>
      </c>
      <c r="B2157" s="37" t="s">
        <v>380</v>
      </c>
      <c r="C2157" s="37">
        <v>600</v>
      </c>
      <c r="D2157" s="37" t="s">
        <v>17</v>
      </c>
      <c r="E2157" s="74">
        <v>796.5</v>
      </c>
      <c r="F2157" s="37">
        <v>800.5</v>
      </c>
      <c r="G2157" s="37">
        <v>805</v>
      </c>
      <c r="H2157" s="74">
        <v>0</v>
      </c>
      <c r="I2157" s="49">
        <f t="shared" ref="I2157" si="5249">(IF(D2157="SELL",E2157-F2157,IF(D2157="BUY",F2157-E2157)))*C2157</f>
        <v>2400</v>
      </c>
      <c r="J2157" s="41">
        <f t="shared" ref="J2157" si="5250">(IF(D2157="SELL",IF(G2157="",0,F2157-G2157),IF(D2157="BUY",IF(G2157="",0,G2157-F2157))))*C2157</f>
        <v>2700</v>
      </c>
      <c r="K2157" s="8">
        <v>0</v>
      </c>
      <c r="L2157" s="49">
        <f t="shared" ref="L2157" si="5251">(J2157+I2157+K2157)/C2157</f>
        <v>8.5</v>
      </c>
      <c r="M2157" s="49">
        <f t="shared" ref="M2157" si="5252">L2157*C2157</f>
        <v>5100</v>
      </c>
    </row>
    <row r="2158" spans="1:13" s="42" customFormat="1" x14ac:dyDescent="0.25">
      <c r="A2158" s="5">
        <v>43088</v>
      </c>
      <c r="B2158" s="37" t="s">
        <v>379</v>
      </c>
      <c r="C2158" s="37">
        <v>1500</v>
      </c>
      <c r="D2158" s="37" t="s">
        <v>17</v>
      </c>
      <c r="E2158" s="74">
        <v>456.3</v>
      </c>
      <c r="F2158" s="37">
        <v>457.5</v>
      </c>
      <c r="G2158" s="37">
        <v>0</v>
      </c>
      <c r="H2158" s="74">
        <v>0</v>
      </c>
      <c r="I2158" s="49">
        <f t="shared" ref="I2158" si="5253">(IF(D2158="SELL",E2158-F2158,IF(D2158="BUY",F2158-E2158)))*C2158</f>
        <v>1799.9999999999829</v>
      </c>
      <c r="J2158" s="41">
        <v>0</v>
      </c>
      <c r="K2158" s="8">
        <f>(IF(D2158="SELL",IF(H2158="",0,G2158-H2158),IF(D2158="BUY",IF(H2158="",0,(H2158-G2158)))))*C2158</f>
        <v>0</v>
      </c>
      <c r="L2158" s="49">
        <f t="shared" ref="L2158" si="5254">(J2158+I2158+K2158)/C2158</f>
        <v>1.1999999999999886</v>
      </c>
      <c r="M2158" s="49">
        <f t="shared" ref="M2158" si="5255">L2158*C2158</f>
        <v>1799.9999999999829</v>
      </c>
    </row>
    <row r="2159" spans="1:13" s="42" customFormat="1" x14ac:dyDescent="0.25">
      <c r="A2159" s="5">
        <v>43087</v>
      </c>
      <c r="B2159" s="37" t="s">
        <v>93</v>
      </c>
      <c r="C2159" s="37">
        <v>6000</v>
      </c>
      <c r="D2159" s="37" t="s">
        <v>17</v>
      </c>
      <c r="E2159" s="74">
        <v>148.5</v>
      </c>
      <c r="F2159" s="37">
        <v>149.5</v>
      </c>
      <c r="G2159" s="37">
        <v>0</v>
      </c>
      <c r="H2159" s="74">
        <v>0</v>
      </c>
      <c r="I2159" s="49">
        <f t="shared" ref="I2159" si="5256">(IF(D2159="SELL",E2159-F2159,IF(D2159="BUY",F2159-E2159)))*C2159</f>
        <v>6000</v>
      </c>
      <c r="J2159" s="41">
        <v>0</v>
      </c>
      <c r="K2159" s="8">
        <v>0</v>
      </c>
      <c r="L2159" s="49">
        <f t="shared" ref="L2159" si="5257">(J2159+I2159+K2159)/C2159</f>
        <v>1</v>
      </c>
      <c r="M2159" s="49">
        <f t="shared" ref="M2159" si="5258">L2159*C2159</f>
        <v>6000</v>
      </c>
    </row>
    <row r="2160" spans="1:13" s="42" customFormat="1" x14ac:dyDescent="0.25">
      <c r="A2160" s="5">
        <v>43084</v>
      </c>
      <c r="B2160" s="37" t="s">
        <v>331</v>
      </c>
      <c r="C2160" s="37">
        <v>2000</v>
      </c>
      <c r="D2160" s="37" t="s">
        <v>17</v>
      </c>
      <c r="E2160" s="74">
        <v>554</v>
      </c>
      <c r="F2160" s="37">
        <v>555</v>
      </c>
      <c r="G2160" s="37">
        <v>557</v>
      </c>
      <c r="H2160" s="74">
        <v>559</v>
      </c>
      <c r="I2160" s="49">
        <f t="shared" ref="I2160" si="5259">(IF(D2160="SELL",E2160-F2160,IF(D2160="BUY",F2160-E2160)))*C2160</f>
        <v>2000</v>
      </c>
      <c r="J2160" s="41">
        <f t="shared" ref="J2160" si="5260">(IF(D2160="SELL",IF(G2160="",0,F2160-G2160),IF(D2160="BUY",IF(G2160="",0,G2160-F2160))))*C2160</f>
        <v>4000</v>
      </c>
      <c r="K2160" s="8">
        <f>(IF(D2160="SELL",IF(H2160="",0,G2160-H2160),IF(D2160="BUY",IF(H2160="",0,(H2160-G2160)))))*C2160</f>
        <v>4000</v>
      </c>
      <c r="L2160" s="49">
        <f t="shared" ref="L2160" si="5261">(J2160+I2160+K2160)/C2160</f>
        <v>5</v>
      </c>
      <c r="M2160" s="49">
        <f t="shared" ref="M2160" si="5262">L2160*C2160</f>
        <v>10000</v>
      </c>
    </row>
    <row r="2161" spans="1:13" s="42" customFormat="1" x14ac:dyDescent="0.25">
      <c r="A2161" s="5">
        <v>43084</v>
      </c>
      <c r="B2161" s="37" t="s">
        <v>378</v>
      </c>
      <c r="C2161" s="37">
        <v>1000</v>
      </c>
      <c r="D2161" s="37" t="s">
        <v>17</v>
      </c>
      <c r="E2161" s="74">
        <v>765</v>
      </c>
      <c r="F2161" s="37">
        <v>767</v>
      </c>
      <c r="G2161" s="37">
        <v>0</v>
      </c>
      <c r="H2161" s="74">
        <v>0</v>
      </c>
      <c r="I2161" s="49">
        <f t="shared" ref="I2161" si="5263">(IF(D2161="SELL",E2161-F2161,IF(D2161="BUY",F2161-E2161)))*C2161</f>
        <v>2000</v>
      </c>
      <c r="J2161" s="41">
        <v>0</v>
      </c>
      <c r="K2161" s="8">
        <v>0</v>
      </c>
      <c r="L2161" s="49">
        <f t="shared" ref="L2161" si="5264">(J2161+I2161+K2161)/C2161</f>
        <v>2</v>
      </c>
      <c r="M2161" s="49">
        <f t="shared" ref="M2161" si="5265">L2161*C2161</f>
        <v>2000</v>
      </c>
    </row>
    <row r="2162" spans="1:13" s="42" customFormat="1" x14ac:dyDescent="0.25">
      <c r="A2162" s="5">
        <v>43083</v>
      </c>
      <c r="B2162" s="37" t="s">
        <v>321</v>
      </c>
      <c r="C2162" s="37">
        <v>1000</v>
      </c>
      <c r="D2162" s="37" t="s">
        <v>20</v>
      </c>
      <c r="E2162" s="74">
        <v>613.25</v>
      </c>
      <c r="F2162" s="37">
        <v>611</v>
      </c>
      <c r="G2162" s="37">
        <v>0</v>
      </c>
      <c r="H2162" s="74">
        <v>0</v>
      </c>
      <c r="I2162" s="49">
        <f t="shared" ref="I2162" si="5266">(IF(D2162="SELL",E2162-F2162,IF(D2162="BUY",F2162-E2162)))*C2162</f>
        <v>2250</v>
      </c>
      <c r="J2162" s="41">
        <v>0</v>
      </c>
      <c r="K2162" s="8">
        <v>0</v>
      </c>
      <c r="L2162" s="49">
        <f t="shared" ref="L2162" si="5267">(J2162+I2162+K2162)/C2162</f>
        <v>2.25</v>
      </c>
      <c r="M2162" s="49">
        <f t="shared" ref="M2162" si="5268">L2162*C2162</f>
        <v>2250</v>
      </c>
    </row>
    <row r="2163" spans="1:13" s="42" customFormat="1" x14ac:dyDescent="0.25">
      <c r="A2163" s="5">
        <v>43083</v>
      </c>
      <c r="B2163" s="37" t="s">
        <v>377</v>
      </c>
      <c r="C2163" s="37">
        <v>1100</v>
      </c>
      <c r="D2163" s="37" t="s">
        <v>17</v>
      </c>
      <c r="E2163" s="74">
        <v>512.5</v>
      </c>
      <c r="F2163" s="37">
        <v>516</v>
      </c>
      <c r="G2163" s="37">
        <v>0</v>
      </c>
      <c r="H2163" s="74">
        <v>0</v>
      </c>
      <c r="I2163" s="49">
        <f t="shared" ref="I2163" si="5269">(IF(D2163="SELL",E2163-F2163,IF(D2163="BUY",F2163-E2163)))*C2163</f>
        <v>3850</v>
      </c>
      <c r="J2163" s="41">
        <v>0</v>
      </c>
      <c r="K2163" s="8">
        <v>0</v>
      </c>
      <c r="L2163" s="49">
        <f t="shared" ref="L2163" si="5270">(J2163+I2163+K2163)/C2163</f>
        <v>3.5</v>
      </c>
      <c r="M2163" s="49">
        <f t="shared" ref="M2163" si="5271">L2163*C2163</f>
        <v>3850</v>
      </c>
    </row>
    <row r="2164" spans="1:13" s="42" customFormat="1" x14ac:dyDescent="0.25">
      <c r="A2164" s="5">
        <v>43082</v>
      </c>
      <c r="B2164" s="37" t="s">
        <v>309</v>
      </c>
      <c r="C2164" s="37">
        <v>1300</v>
      </c>
      <c r="D2164" s="37" t="s">
        <v>20</v>
      </c>
      <c r="E2164" s="74">
        <v>572</v>
      </c>
      <c r="F2164" s="37">
        <v>570</v>
      </c>
      <c r="G2164" s="37">
        <v>565</v>
      </c>
      <c r="H2164" s="74">
        <v>0</v>
      </c>
      <c r="I2164" s="49">
        <f t="shared" ref="I2164:I2165" si="5272">(IF(D2164="SELL",E2164-F2164,IF(D2164="BUY",F2164-E2164)))*C2164</f>
        <v>2600</v>
      </c>
      <c r="J2164" s="41">
        <f t="shared" ref="J2164" si="5273">(IF(D2164="SELL",IF(G2164="",0,F2164-G2164),IF(D2164="BUY",IF(G2164="",0,G2164-F2164))))*C2164</f>
        <v>6500</v>
      </c>
      <c r="K2164" s="8">
        <v>0</v>
      </c>
      <c r="L2164" s="49">
        <f t="shared" ref="L2164:L2165" si="5274">(J2164+I2164+K2164)/C2164</f>
        <v>7</v>
      </c>
      <c r="M2164" s="49">
        <f t="shared" ref="M2164:M2165" si="5275">L2164*C2164</f>
        <v>9100</v>
      </c>
    </row>
    <row r="2165" spans="1:13" s="42" customFormat="1" x14ac:dyDescent="0.25">
      <c r="A2165" s="5">
        <v>43081</v>
      </c>
      <c r="B2165" s="37" t="s">
        <v>365</v>
      </c>
      <c r="C2165" s="37">
        <v>4000</v>
      </c>
      <c r="D2165" s="37" t="s">
        <v>17</v>
      </c>
      <c r="E2165" s="74">
        <v>155</v>
      </c>
      <c r="F2165" s="37">
        <v>154</v>
      </c>
      <c r="G2165" s="37">
        <v>0</v>
      </c>
      <c r="H2165" s="74">
        <v>0</v>
      </c>
      <c r="I2165" s="49">
        <f t="shared" si="5272"/>
        <v>-4000</v>
      </c>
      <c r="J2165" s="41">
        <v>0</v>
      </c>
      <c r="K2165" s="8">
        <f>(IF(D2165="SELL",IF(H2165="",0,G2165-H2165),IF(D2165="BUY",IF(H2165="",0,(H2165-G2165)))))*C2165</f>
        <v>0</v>
      </c>
      <c r="L2165" s="49">
        <f t="shared" si="5274"/>
        <v>-1</v>
      </c>
      <c r="M2165" s="49">
        <f t="shared" si="5275"/>
        <v>-4000</v>
      </c>
    </row>
    <row r="2166" spans="1:13" s="42" customFormat="1" x14ac:dyDescent="0.25">
      <c r="A2166" s="5">
        <v>43081</v>
      </c>
      <c r="B2166" s="37" t="s">
        <v>277</v>
      </c>
      <c r="C2166" s="37">
        <v>400</v>
      </c>
      <c r="D2166" s="37" t="s">
        <v>17</v>
      </c>
      <c r="E2166" s="74">
        <v>3225</v>
      </c>
      <c r="F2166" s="37">
        <v>3235</v>
      </c>
      <c r="G2166" s="37">
        <v>3250</v>
      </c>
      <c r="H2166" s="74">
        <v>0</v>
      </c>
      <c r="I2166" s="49">
        <f t="shared" ref="I2166" si="5276">(IF(D2166="SELL",E2166-F2166,IF(D2166="BUY",F2166-E2166)))*C2166</f>
        <v>4000</v>
      </c>
      <c r="J2166" s="41">
        <f t="shared" ref="J2166:J2172" si="5277">(IF(D2166="SELL",IF(G2166="",0,F2166-G2166),IF(D2166="BUY",IF(G2166="",0,G2166-F2166))))*C2166</f>
        <v>6000</v>
      </c>
      <c r="K2166" s="8">
        <v>0</v>
      </c>
      <c r="L2166" s="49">
        <f t="shared" ref="L2166" si="5278">(J2166+I2166+K2166)/C2166</f>
        <v>25</v>
      </c>
      <c r="M2166" s="49">
        <f t="shared" ref="M2166" si="5279">L2166*C2166</f>
        <v>10000</v>
      </c>
    </row>
    <row r="2167" spans="1:13" s="42" customFormat="1" x14ac:dyDescent="0.25">
      <c r="A2167" s="5">
        <v>43080</v>
      </c>
      <c r="B2167" s="37" t="s">
        <v>376</v>
      </c>
      <c r="C2167" s="37">
        <v>3750</v>
      </c>
      <c r="D2167" s="37" t="s">
        <v>17</v>
      </c>
      <c r="E2167" s="74">
        <v>379.5</v>
      </c>
      <c r="F2167" s="37">
        <v>380.2</v>
      </c>
      <c r="G2167" s="37">
        <v>381</v>
      </c>
      <c r="H2167" s="74">
        <v>382</v>
      </c>
      <c r="I2167" s="49">
        <f t="shared" ref="I2167" si="5280">(IF(D2167="SELL",E2167-F2167,IF(D2167="BUY",F2167-E2167)))*C2167</f>
        <v>2624.9999999999573</v>
      </c>
      <c r="J2167" s="41">
        <f t="shared" si="5277"/>
        <v>3000.0000000000427</v>
      </c>
      <c r="K2167" s="8">
        <f>(IF(D2167="SELL",IF(H2167="",0,G2167-H2167),IF(D2167="BUY",IF(H2167="",0,(H2167-G2167)))))*C2167</f>
        <v>3750</v>
      </c>
      <c r="L2167" s="49">
        <f t="shared" ref="L2167" si="5281">(J2167+I2167+K2167)/C2167</f>
        <v>2.5</v>
      </c>
      <c r="M2167" s="49">
        <f t="shared" ref="M2167" si="5282">L2167*C2167</f>
        <v>9375</v>
      </c>
    </row>
    <row r="2168" spans="1:13" s="42" customFormat="1" x14ac:dyDescent="0.25">
      <c r="A2168" s="5">
        <v>43080</v>
      </c>
      <c r="B2168" s="37" t="s">
        <v>285</v>
      </c>
      <c r="C2168" s="37">
        <v>3500</v>
      </c>
      <c r="D2168" s="37" t="s">
        <v>17</v>
      </c>
      <c r="E2168" s="74">
        <v>188.3</v>
      </c>
      <c r="F2168" s="37">
        <v>189</v>
      </c>
      <c r="G2168" s="37">
        <v>0</v>
      </c>
      <c r="H2168" s="74">
        <v>0</v>
      </c>
      <c r="I2168" s="49">
        <f t="shared" ref="I2168" si="5283">(IF(D2168="SELL",E2168-F2168,IF(D2168="BUY",F2168-E2168)))*C2168</f>
        <v>2449.99999999996</v>
      </c>
      <c r="J2168" s="41">
        <v>0</v>
      </c>
      <c r="K2168" s="8">
        <f>(IF(D2168="SELL",IF(H2168="",0,G2168-H2168),IF(D2168="BUY",IF(H2168="",0,(H2168-G2168)))))*C2168</f>
        <v>0</v>
      </c>
      <c r="L2168" s="49">
        <f t="shared" ref="L2168" si="5284">(J2168+I2168+K2168)/C2168</f>
        <v>0.69999999999998852</v>
      </c>
      <c r="M2168" s="49">
        <f t="shared" ref="M2168" si="5285">L2168*C2168</f>
        <v>2449.99999999996</v>
      </c>
    </row>
    <row r="2169" spans="1:13" s="42" customFormat="1" x14ac:dyDescent="0.25">
      <c r="A2169" s="5">
        <v>43080</v>
      </c>
      <c r="B2169" s="37" t="s">
        <v>306</v>
      </c>
      <c r="C2169" s="37">
        <v>1500</v>
      </c>
      <c r="D2169" s="37" t="s">
        <v>17</v>
      </c>
      <c r="E2169" s="74">
        <v>418</v>
      </c>
      <c r="F2169" s="37">
        <v>419.5</v>
      </c>
      <c r="G2169" s="37">
        <v>422</v>
      </c>
      <c r="H2169" s="74">
        <v>0</v>
      </c>
      <c r="I2169" s="49">
        <f t="shared" ref="I2169" si="5286">(IF(D2169="SELL",E2169-F2169,IF(D2169="BUY",F2169-E2169)))*C2169</f>
        <v>2250</v>
      </c>
      <c r="J2169" s="41">
        <f t="shared" si="5277"/>
        <v>3750</v>
      </c>
      <c r="K2169" s="8">
        <v>0</v>
      </c>
      <c r="L2169" s="49">
        <f t="shared" ref="L2169" si="5287">(J2169+I2169+K2169)/C2169</f>
        <v>4</v>
      </c>
      <c r="M2169" s="49">
        <f t="shared" ref="M2169" si="5288">L2169*C2169</f>
        <v>6000</v>
      </c>
    </row>
    <row r="2170" spans="1:13" s="42" customFormat="1" x14ac:dyDescent="0.25">
      <c r="A2170" s="5">
        <v>43080</v>
      </c>
      <c r="B2170" s="37" t="s">
        <v>254</v>
      </c>
      <c r="C2170" s="37">
        <v>600</v>
      </c>
      <c r="D2170" s="37" t="s">
        <v>17</v>
      </c>
      <c r="E2170" s="74">
        <v>1398</v>
      </c>
      <c r="F2170" s="37">
        <v>1402</v>
      </c>
      <c r="G2170" s="37">
        <v>1406</v>
      </c>
      <c r="H2170" s="74">
        <v>0</v>
      </c>
      <c r="I2170" s="49">
        <f t="shared" ref="I2170" si="5289">(IF(D2170="SELL",E2170-F2170,IF(D2170="BUY",F2170-E2170)))*C2170</f>
        <v>2400</v>
      </c>
      <c r="J2170" s="41">
        <f t="shared" si="5277"/>
        <v>2400</v>
      </c>
      <c r="K2170" s="8">
        <v>0</v>
      </c>
      <c r="L2170" s="49">
        <f t="shared" ref="L2170" si="5290">(J2170+I2170+K2170)/C2170</f>
        <v>8</v>
      </c>
      <c r="M2170" s="49">
        <f t="shared" ref="M2170" si="5291">L2170*C2170</f>
        <v>4800</v>
      </c>
    </row>
    <row r="2171" spans="1:13" s="42" customFormat="1" x14ac:dyDescent="0.25">
      <c r="A2171" s="5">
        <v>43077</v>
      </c>
      <c r="B2171" s="37" t="s">
        <v>337</v>
      </c>
      <c r="C2171" s="37">
        <v>1500</v>
      </c>
      <c r="D2171" s="37" t="s">
        <v>17</v>
      </c>
      <c r="E2171" s="74">
        <v>613</v>
      </c>
      <c r="F2171" s="37">
        <v>608</v>
      </c>
      <c r="G2171" s="37">
        <v>0</v>
      </c>
      <c r="H2171" s="74">
        <v>0</v>
      </c>
      <c r="I2171" s="49">
        <f t="shared" ref="I2171" si="5292">(IF(D2171="SELL",E2171-F2171,IF(D2171="BUY",F2171-E2171)))*C2171</f>
        <v>-7500</v>
      </c>
      <c r="J2171" s="41">
        <v>0</v>
      </c>
      <c r="K2171" s="8">
        <f>(IF(D2171="SELL",IF(H2171="",0,G2171-H2171),IF(D2171="BUY",IF(H2171="",0,(H2171-G2171)))))*C2171</f>
        <v>0</v>
      </c>
      <c r="L2171" s="49">
        <f t="shared" ref="L2171" si="5293">(J2171+I2171+K2171)/C2171</f>
        <v>-5</v>
      </c>
      <c r="M2171" s="49">
        <f t="shared" ref="M2171" si="5294">L2171*C2171</f>
        <v>-7500</v>
      </c>
    </row>
    <row r="2172" spans="1:13" s="42" customFormat="1" x14ac:dyDescent="0.25">
      <c r="A2172" s="5">
        <v>43077</v>
      </c>
      <c r="B2172" s="37" t="s">
        <v>279</v>
      </c>
      <c r="C2172" s="37">
        <v>400</v>
      </c>
      <c r="D2172" s="37" t="s">
        <v>17</v>
      </c>
      <c r="E2172" s="74">
        <v>2292</v>
      </c>
      <c r="F2172" s="37">
        <v>2300</v>
      </c>
      <c r="G2172" s="37">
        <v>2310</v>
      </c>
      <c r="H2172" s="74">
        <v>2320</v>
      </c>
      <c r="I2172" s="49">
        <f t="shared" ref="I2172" si="5295">(IF(D2172="SELL",E2172-F2172,IF(D2172="BUY",F2172-E2172)))*C2172</f>
        <v>3200</v>
      </c>
      <c r="J2172" s="41">
        <f t="shared" si="5277"/>
        <v>4000</v>
      </c>
      <c r="K2172" s="8">
        <f>(IF(D2172="SELL",IF(H2172="",0,G2172-H2172),IF(D2172="BUY",IF(H2172="",0,(H2172-G2172)))))*C2172</f>
        <v>4000</v>
      </c>
      <c r="L2172" s="49">
        <f t="shared" ref="L2172" si="5296">(J2172+I2172+K2172)/C2172</f>
        <v>28</v>
      </c>
      <c r="M2172" s="49">
        <f t="shared" ref="M2172" si="5297">L2172*C2172</f>
        <v>11200</v>
      </c>
    </row>
    <row r="2173" spans="1:13" s="42" customFormat="1" x14ac:dyDescent="0.25">
      <c r="A2173" s="5">
        <v>43077</v>
      </c>
      <c r="B2173" s="37" t="s">
        <v>375</v>
      </c>
      <c r="C2173" s="37">
        <v>2500</v>
      </c>
      <c r="D2173" s="37" t="s">
        <v>17</v>
      </c>
      <c r="E2173" s="74">
        <v>395</v>
      </c>
      <c r="F2173" s="37">
        <v>396</v>
      </c>
      <c r="G2173" s="37">
        <v>398</v>
      </c>
      <c r="H2173" s="74">
        <v>0</v>
      </c>
      <c r="I2173" s="49">
        <f t="shared" ref="I2173" si="5298">(IF(D2173="SELL",E2173-F2173,IF(D2173="BUY",F2173-E2173)))*C2173</f>
        <v>2500</v>
      </c>
      <c r="J2173" s="41">
        <f t="shared" ref="J2173" si="5299">(IF(D2173="SELL",IF(G2173="",0,F2173-G2173),IF(D2173="BUY",IF(G2173="",0,G2173-F2173))))*C2173</f>
        <v>5000</v>
      </c>
      <c r="K2173" s="8">
        <v>0</v>
      </c>
      <c r="L2173" s="49">
        <f t="shared" ref="L2173" si="5300">(J2173+I2173+K2173)/C2173</f>
        <v>3</v>
      </c>
      <c r="M2173" s="49">
        <f t="shared" ref="M2173" si="5301">L2173*C2173</f>
        <v>7500</v>
      </c>
    </row>
    <row r="2174" spans="1:13" s="42" customFormat="1" x14ac:dyDescent="0.25">
      <c r="A2174" s="5">
        <v>43077</v>
      </c>
      <c r="B2174" s="37" t="s">
        <v>283</v>
      </c>
      <c r="C2174" s="37">
        <v>600</v>
      </c>
      <c r="D2174" s="37" t="s">
        <v>17</v>
      </c>
      <c r="E2174" s="74">
        <v>1390</v>
      </c>
      <c r="F2174" s="37">
        <v>1395</v>
      </c>
      <c r="G2174" s="37">
        <v>0</v>
      </c>
      <c r="H2174" s="74">
        <v>0</v>
      </c>
      <c r="I2174" s="49">
        <f t="shared" ref="I2174" si="5302">(IF(D2174="SELL",E2174-F2174,IF(D2174="BUY",F2174-E2174)))*C2174</f>
        <v>3000</v>
      </c>
      <c r="J2174" s="41">
        <v>0</v>
      </c>
      <c r="K2174" s="8">
        <v>0</v>
      </c>
      <c r="L2174" s="49">
        <f t="shared" ref="L2174" si="5303">(J2174+I2174+K2174)/C2174</f>
        <v>5</v>
      </c>
      <c r="M2174" s="49">
        <f t="shared" ref="M2174" si="5304">L2174*C2174</f>
        <v>3000</v>
      </c>
    </row>
    <row r="2175" spans="1:13" s="42" customFormat="1" x14ac:dyDescent="0.25">
      <c r="A2175" s="5">
        <v>43076</v>
      </c>
      <c r="B2175" s="37" t="s">
        <v>330</v>
      </c>
      <c r="C2175" s="37">
        <v>5000</v>
      </c>
      <c r="D2175" s="37" t="s">
        <v>17</v>
      </c>
      <c r="E2175" s="74">
        <v>240</v>
      </c>
      <c r="F2175" s="37">
        <v>240.5</v>
      </c>
      <c r="G2175" s="37">
        <v>241.4</v>
      </c>
      <c r="H2175" s="74">
        <v>0</v>
      </c>
      <c r="I2175" s="49">
        <f t="shared" ref="I2175" si="5305">(IF(D2175="SELL",E2175-F2175,IF(D2175="BUY",F2175-E2175)))*C2175</f>
        <v>2500</v>
      </c>
      <c r="J2175" s="41">
        <f t="shared" ref="J2175" si="5306">(IF(D2175="SELL",IF(G2175="",0,F2175-G2175),IF(D2175="BUY",IF(G2175="",0,G2175-F2175))))*C2175</f>
        <v>4500.0000000000282</v>
      </c>
      <c r="K2175" s="8">
        <v>0</v>
      </c>
      <c r="L2175" s="49">
        <f t="shared" ref="L2175" si="5307">(J2175+I2175+K2175)/C2175</f>
        <v>1.4000000000000057</v>
      </c>
      <c r="M2175" s="49">
        <f t="shared" ref="M2175" si="5308">L2175*C2175</f>
        <v>7000.0000000000282</v>
      </c>
    </row>
    <row r="2176" spans="1:13" s="42" customFormat="1" x14ac:dyDescent="0.25">
      <c r="A2176" s="5">
        <v>43076</v>
      </c>
      <c r="B2176" s="37" t="s">
        <v>342</v>
      </c>
      <c r="C2176" s="37">
        <v>8000</v>
      </c>
      <c r="D2176" s="37" t="s">
        <v>17</v>
      </c>
      <c r="E2176" s="74">
        <v>123.3</v>
      </c>
      <c r="F2176" s="37">
        <v>123.7</v>
      </c>
      <c r="G2176" s="37">
        <v>0</v>
      </c>
      <c r="H2176" s="74">
        <v>0</v>
      </c>
      <c r="I2176" s="49">
        <f t="shared" ref="I2176" si="5309">(IF(D2176="SELL",E2176-F2176,IF(D2176="BUY",F2176-E2176)))*C2176</f>
        <v>3200.0000000000455</v>
      </c>
      <c r="J2176" s="41">
        <v>0</v>
      </c>
      <c r="K2176" s="8">
        <v>0</v>
      </c>
      <c r="L2176" s="49">
        <f t="shared" ref="L2176" si="5310">(J2176+I2176+K2176)/C2176</f>
        <v>0.40000000000000568</v>
      </c>
      <c r="M2176" s="49">
        <f t="shared" ref="M2176" si="5311">L2176*C2176</f>
        <v>3200.0000000000455</v>
      </c>
    </row>
    <row r="2177" spans="1:13" s="42" customFormat="1" x14ac:dyDescent="0.25">
      <c r="A2177" s="5">
        <v>43076</v>
      </c>
      <c r="B2177" s="37" t="s">
        <v>289</v>
      </c>
      <c r="C2177" s="37">
        <v>1800</v>
      </c>
      <c r="D2177" s="37" t="s">
        <v>17</v>
      </c>
      <c r="E2177" s="74">
        <v>521.5</v>
      </c>
      <c r="F2177" s="37">
        <v>522.70000000000005</v>
      </c>
      <c r="G2177" s="37">
        <v>0</v>
      </c>
      <c r="H2177" s="74">
        <v>0</v>
      </c>
      <c r="I2177" s="49">
        <f t="shared" ref="I2177" si="5312">(IF(D2177="SELL",E2177-F2177,IF(D2177="BUY",F2177-E2177)))*C2177</f>
        <v>2160.0000000000819</v>
      </c>
      <c r="J2177" s="41">
        <v>0</v>
      </c>
      <c r="K2177" s="8">
        <v>0</v>
      </c>
      <c r="L2177" s="49">
        <f t="shared" ref="L2177" si="5313">(J2177+I2177+K2177)/C2177</f>
        <v>1.2000000000000455</v>
      </c>
      <c r="M2177" s="49">
        <f t="shared" ref="M2177" si="5314">L2177*C2177</f>
        <v>2160.0000000000819</v>
      </c>
    </row>
    <row r="2178" spans="1:13" s="42" customFormat="1" x14ac:dyDescent="0.25">
      <c r="A2178" s="5">
        <v>43076</v>
      </c>
      <c r="B2178" s="37" t="s">
        <v>342</v>
      </c>
      <c r="C2178" s="37">
        <v>8000</v>
      </c>
      <c r="D2178" s="37" t="s">
        <v>17</v>
      </c>
      <c r="E2178" s="74">
        <v>122.7</v>
      </c>
      <c r="F2178" s="37">
        <v>123</v>
      </c>
      <c r="G2178" s="37">
        <v>123.5</v>
      </c>
      <c r="H2178" s="74">
        <v>0</v>
      </c>
      <c r="I2178" s="49">
        <f t="shared" ref="I2178" si="5315">(IF(D2178="SELL",E2178-F2178,IF(D2178="BUY",F2178-E2178)))*C2178</f>
        <v>2399.9999999999773</v>
      </c>
      <c r="J2178" s="41">
        <f t="shared" ref="J2178" si="5316">(IF(D2178="SELL",IF(G2178="",0,F2178-G2178),IF(D2178="BUY",IF(G2178="",0,G2178-F2178))))*C2178</f>
        <v>4000</v>
      </c>
      <c r="K2178" s="8">
        <v>0</v>
      </c>
      <c r="L2178" s="49">
        <f t="shared" ref="L2178" si="5317">(J2178+I2178+K2178)/C2178</f>
        <v>0.79999999999999716</v>
      </c>
      <c r="M2178" s="49">
        <f t="shared" ref="M2178" si="5318">L2178*C2178</f>
        <v>6399.9999999999773</v>
      </c>
    </row>
    <row r="2179" spans="1:13" s="42" customFormat="1" x14ac:dyDescent="0.25">
      <c r="A2179" s="5">
        <v>43075</v>
      </c>
      <c r="B2179" s="37" t="s">
        <v>225</v>
      </c>
      <c r="C2179" s="37">
        <v>1200</v>
      </c>
      <c r="D2179" s="37" t="s">
        <v>17</v>
      </c>
      <c r="E2179" s="74">
        <v>690</v>
      </c>
      <c r="F2179" s="37">
        <v>692</v>
      </c>
      <c r="G2179" s="37">
        <v>695</v>
      </c>
      <c r="H2179" s="74">
        <v>0</v>
      </c>
      <c r="I2179" s="49">
        <f t="shared" ref="I2179" si="5319">(IF(D2179="SELL",E2179-F2179,IF(D2179="BUY",F2179-E2179)))*C2179</f>
        <v>2400</v>
      </c>
      <c r="J2179" s="41">
        <f t="shared" ref="J2179" si="5320">(IF(D2179="SELL",IF(G2179="",0,F2179-G2179),IF(D2179="BUY",IF(G2179="",0,G2179-F2179))))*C2179</f>
        <v>3600</v>
      </c>
      <c r="K2179" s="8">
        <v>0</v>
      </c>
      <c r="L2179" s="49">
        <f t="shared" ref="L2179" si="5321">(J2179+I2179+K2179)/C2179</f>
        <v>5</v>
      </c>
      <c r="M2179" s="49">
        <f t="shared" ref="M2179" si="5322">L2179*C2179</f>
        <v>6000</v>
      </c>
    </row>
    <row r="2180" spans="1:13" s="42" customFormat="1" x14ac:dyDescent="0.25">
      <c r="A2180" s="5">
        <v>43075</v>
      </c>
      <c r="B2180" s="37" t="s">
        <v>312</v>
      </c>
      <c r="C2180" s="37">
        <v>1000</v>
      </c>
      <c r="D2180" s="37" t="s">
        <v>17</v>
      </c>
      <c r="E2180" s="74">
        <v>844</v>
      </c>
      <c r="F2180" s="37">
        <v>845.9</v>
      </c>
      <c r="G2180" s="37">
        <v>0</v>
      </c>
      <c r="H2180" s="74">
        <v>0</v>
      </c>
      <c r="I2180" s="49">
        <f t="shared" ref="I2180" si="5323">(IF(D2180="SELL",E2180-F2180,IF(D2180="BUY",F2180-E2180)))*C2180</f>
        <v>1899.9999999999773</v>
      </c>
      <c r="J2180" s="41">
        <v>0</v>
      </c>
      <c r="K2180" s="8">
        <v>0</v>
      </c>
      <c r="L2180" s="49">
        <f t="shared" ref="L2180" si="5324">(J2180+I2180+K2180)/C2180</f>
        <v>1.8999999999999773</v>
      </c>
      <c r="M2180" s="49">
        <f t="shared" ref="M2180" si="5325">L2180*C2180</f>
        <v>1899.9999999999773</v>
      </c>
    </row>
    <row r="2181" spans="1:13" s="42" customFormat="1" x14ac:dyDescent="0.25">
      <c r="A2181" s="5">
        <v>43074</v>
      </c>
      <c r="B2181" s="37" t="s">
        <v>365</v>
      </c>
      <c r="C2181" s="37">
        <v>4000</v>
      </c>
      <c r="D2181" s="37" t="s">
        <v>20</v>
      </c>
      <c r="E2181" s="74">
        <v>141.65</v>
      </c>
      <c r="F2181" s="37">
        <v>141</v>
      </c>
      <c r="G2181" s="37">
        <v>140.1</v>
      </c>
      <c r="H2181" s="74">
        <v>0</v>
      </c>
      <c r="I2181" s="49">
        <f t="shared" ref="I2181" si="5326">(IF(D2181="SELL",E2181-F2181,IF(D2181="BUY",F2181-E2181)))*C2181</f>
        <v>2600.0000000000227</v>
      </c>
      <c r="J2181" s="41">
        <f t="shared" ref="J2181" si="5327">(IF(D2181="SELL",IF(G2181="",0,F2181-G2181),IF(D2181="BUY",IF(G2181="",0,G2181-F2181))))*C2181</f>
        <v>3600.0000000000227</v>
      </c>
      <c r="K2181" s="8">
        <v>0</v>
      </c>
      <c r="L2181" s="49">
        <f t="shared" ref="L2181" si="5328">(J2181+I2181+K2181)/C2181</f>
        <v>1.5500000000000114</v>
      </c>
      <c r="M2181" s="49">
        <f t="shared" ref="M2181" si="5329">L2181*C2181</f>
        <v>6200.0000000000455</v>
      </c>
    </row>
    <row r="2182" spans="1:13" s="42" customFormat="1" x14ac:dyDescent="0.25">
      <c r="A2182" s="5">
        <v>43074</v>
      </c>
      <c r="B2182" s="37" t="s">
        <v>250</v>
      </c>
      <c r="C2182" s="37">
        <v>4000</v>
      </c>
      <c r="D2182" s="37" t="s">
        <v>20</v>
      </c>
      <c r="E2182" s="74">
        <v>154.5</v>
      </c>
      <c r="F2182" s="37">
        <v>154</v>
      </c>
      <c r="G2182" s="37">
        <v>153.19999999999999</v>
      </c>
      <c r="H2182" s="74">
        <v>0</v>
      </c>
      <c r="I2182" s="49">
        <f t="shared" ref="I2182" si="5330">(IF(D2182="SELL",E2182-F2182,IF(D2182="BUY",F2182-E2182)))*C2182</f>
        <v>2000</v>
      </c>
      <c r="J2182" s="41">
        <f t="shared" ref="J2182" si="5331">(IF(D2182="SELL",IF(G2182="",0,F2182-G2182),IF(D2182="BUY",IF(G2182="",0,G2182-F2182))))*C2182</f>
        <v>3200.0000000000455</v>
      </c>
      <c r="K2182" s="8">
        <v>0</v>
      </c>
      <c r="L2182" s="49">
        <f t="shared" ref="L2182" si="5332">(J2182+I2182+K2182)/C2182</f>
        <v>1.3000000000000114</v>
      </c>
      <c r="M2182" s="49">
        <f t="shared" ref="M2182" si="5333">L2182*C2182</f>
        <v>5200.0000000000455</v>
      </c>
    </row>
    <row r="2183" spans="1:13" s="42" customFormat="1" x14ac:dyDescent="0.25">
      <c r="A2183" s="5">
        <v>43074</v>
      </c>
      <c r="B2183" s="37" t="s">
        <v>374</v>
      </c>
      <c r="C2183" s="37">
        <v>700</v>
      </c>
      <c r="D2183" s="37" t="s">
        <v>20</v>
      </c>
      <c r="E2183" s="74">
        <v>1040</v>
      </c>
      <c r="F2183" s="37">
        <v>1035.3499999999999</v>
      </c>
      <c r="G2183" s="37">
        <v>0</v>
      </c>
      <c r="H2183" s="74">
        <v>0</v>
      </c>
      <c r="I2183" s="49">
        <f t="shared" ref="I2183" si="5334">(IF(D2183="SELL",E2183-F2183,IF(D2183="BUY",F2183-E2183)))*C2183</f>
        <v>3255.0000000000637</v>
      </c>
      <c r="J2183" s="41">
        <v>0</v>
      </c>
      <c r="K2183" s="8">
        <v>0</v>
      </c>
      <c r="L2183" s="49">
        <f t="shared" ref="L2183" si="5335">(J2183+I2183+K2183)/C2183</f>
        <v>4.6500000000000909</v>
      </c>
      <c r="M2183" s="49">
        <f t="shared" ref="M2183" si="5336">L2183*C2183</f>
        <v>3255.0000000000637</v>
      </c>
    </row>
    <row r="2184" spans="1:13" s="42" customFormat="1" x14ac:dyDescent="0.25">
      <c r="A2184" s="5">
        <v>43073</v>
      </c>
      <c r="B2184" s="37" t="s">
        <v>330</v>
      </c>
      <c r="C2184" s="37">
        <v>5000</v>
      </c>
      <c r="D2184" s="37" t="s">
        <v>17</v>
      </c>
      <c r="E2184" s="74">
        <v>228.3</v>
      </c>
      <c r="F2184" s="37">
        <v>229</v>
      </c>
      <c r="G2184" s="37">
        <v>230</v>
      </c>
      <c r="H2184" s="74">
        <v>0</v>
      </c>
      <c r="I2184" s="49">
        <f t="shared" ref="I2184" si="5337">(IF(D2184="SELL",E2184-F2184,IF(D2184="BUY",F2184-E2184)))*C2184</f>
        <v>3499.9999999999432</v>
      </c>
      <c r="J2184" s="41">
        <f t="shared" ref="J2184" si="5338">(IF(D2184="SELL",IF(G2184="",0,F2184-G2184),IF(D2184="BUY",IF(G2184="",0,G2184-F2184))))*C2184</f>
        <v>5000</v>
      </c>
      <c r="K2184" s="8">
        <v>0</v>
      </c>
      <c r="L2184" s="49">
        <f t="shared" ref="L2184" si="5339">(J2184+I2184+K2184)/C2184</f>
        <v>1.6999999999999886</v>
      </c>
      <c r="M2184" s="49">
        <f t="shared" ref="M2184" si="5340">L2184*C2184</f>
        <v>8499.9999999999436</v>
      </c>
    </row>
    <row r="2185" spans="1:13" s="42" customFormat="1" x14ac:dyDescent="0.25">
      <c r="A2185" s="5">
        <v>43073</v>
      </c>
      <c r="B2185" s="37" t="s">
        <v>316</v>
      </c>
      <c r="C2185" s="37">
        <v>3200</v>
      </c>
      <c r="D2185" s="37" t="s">
        <v>17</v>
      </c>
      <c r="E2185" s="74">
        <v>298.3</v>
      </c>
      <c r="F2185" s="37">
        <v>299.3</v>
      </c>
      <c r="G2185" s="37">
        <v>300.95</v>
      </c>
      <c r="H2185" s="74">
        <v>0</v>
      </c>
      <c r="I2185" s="49">
        <f t="shared" ref="I2185" si="5341">(IF(D2185="SELL",E2185-F2185,IF(D2185="BUY",F2185-E2185)))*C2185</f>
        <v>3200</v>
      </c>
      <c r="J2185" s="41">
        <f t="shared" ref="J2185" si="5342">(IF(D2185="SELL",IF(G2185="",0,F2185-G2185),IF(D2185="BUY",IF(G2185="",0,G2185-F2185))))*C2185</f>
        <v>5279.9999999999272</v>
      </c>
      <c r="K2185" s="8">
        <v>0</v>
      </c>
      <c r="L2185" s="49">
        <f t="shared" ref="L2185" si="5343">(J2185+I2185+K2185)/C2185</f>
        <v>2.6499999999999773</v>
      </c>
      <c r="M2185" s="49">
        <f t="shared" ref="M2185" si="5344">L2185*C2185</f>
        <v>8479.9999999999272</v>
      </c>
    </row>
    <row r="2186" spans="1:13" s="42" customFormat="1" x14ac:dyDescent="0.25">
      <c r="A2186" s="5">
        <v>43073</v>
      </c>
      <c r="B2186" s="37" t="s">
        <v>279</v>
      </c>
      <c r="C2186" s="37">
        <v>400</v>
      </c>
      <c r="D2186" s="37" t="s">
        <v>17</v>
      </c>
      <c r="E2186" s="74">
        <v>2125</v>
      </c>
      <c r="F2186" s="37">
        <v>2130</v>
      </c>
      <c r="G2186" s="37">
        <v>2140</v>
      </c>
      <c r="H2186" s="74">
        <v>0</v>
      </c>
      <c r="I2186" s="49">
        <f t="shared" ref="I2186" si="5345">(IF(D2186="SELL",E2186-F2186,IF(D2186="BUY",F2186-E2186)))*C2186</f>
        <v>2000</v>
      </c>
      <c r="J2186" s="41">
        <f t="shared" ref="J2186" si="5346">(IF(D2186="SELL",IF(G2186="",0,F2186-G2186),IF(D2186="BUY",IF(G2186="",0,G2186-F2186))))*C2186</f>
        <v>4000</v>
      </c>
      <c r="K2186" s="8">
        <v>0</v>
      </c>
      <c r="L2186" s="49">
        <f t="shared" ref="L2186" si="5347">(J2186+I2186+K2186)/C2186</f>
        <v>15</v>
      </c>
      <c r="M2186" s="49">
        <f t="shared" ref="M2186" si="5348">L2186*C2186</f>
        <v>6000</v>
      </c>
    </row>
    <row r="2187" spans="1:13" s="42" customFormat="1" x14ac:dyDescent="0.25">
      <c r="A2187" s="5">
        <v>43070</v>
      </c>
      <c r="B2187" s="37" t="s">
        <v>325</v>
      </c>
      <c r="C2187" s="37">
        <v>3000</v>
      </c>
      <c r="D2187" s="37" t="s">
        <v>20</v>
      </c>
      <c r="E2187" s="74">
        <v>247</v>
      </c>
      <c r="F2187" s="37">
        <v>246</v>
      </c>
      <c r="G2187" s="37">
        <v>245</v>
      </c>
      <c r="H2187" s="74">
        <v>0</v>
      </c>
      <c r="I2187" s="49">
        <f t="shared" ref="I2187" si="5349">(IF(D2187="SELL",E2187-F2187,IF(D2187="BUY",F2187-E2187)))*C2187</f>
        <v>3000</v>
      </c>
      <c r="J2187" s="41">
        <f t="shared" ref="J2187" si="5350">(IF(D2187="SELL",IF(G2187="",0,F2187-G2187),IF(D2187="BUY",IF(G2187="",0,G2187-F2187))))*C2187</f>
        <v>3000</v>
      </c>
      <c r="K2187" s="8">
        <v>0</v>
      </c>
      <c r="L2187" s="49">
        <f t="shared" ref="L2187" si="5351">(J2187+I2187+K2187)/C2187</f>
        <v>2</v>
      </c>
      <c r="M2187" s="49">
        <f t="shared" ref="M2187" si="5352">L2187*C2187</f>
        <v>6000</v>
      </c>
    </row>
    <row r="2188" spans="1:13" s="42" customFormat="1" x14ac:dyDescent="0.25">
      <c r="A2188" s="5">
        <v>43070</v>
      </c>
      <c r="B2188" s="37" t="s">
        <v>333</v>
      </c>
      <c r="C2188" s="37">
        <v>1300</v>
      </c>
      <c r="D2188" s="37" t="s">
        <v>17</v>
      </c>
      <c r="E2188" s="74">
        <v>580.65</v>
      </c>
      <c r="F2188" s="37">
        <v>582</v>
      </c>
      <c r="G2188" s="37">
        <v>0</v>
      </c>
      <c r="H2188" s="74">
        <v>0</v>
      </c>
      <c r="I2188" s="49">
        <f t="shared" ref="I2188" si="5353">(IF(D2188="SELL",E2188-F2188,IF(D2188="BUY",F2188-E2188)))*C2188</f>
        <v>1755.0000000000296</v>
      </c>
      <c r="J2188" s="41">
        <v>0</v>
      </c>
      <c r="K2188" s="8">
        <f>(IF(D2188="SELL",IF(H2188="",0,G2188-H2188),IF(D2188="BUY",IF(H2188="",0,(H2188-G2188)))))*C2188</f>
        <v>0</v>
      </c>
      <c r="L2188" s="49">
        <f t="shared" ref="L2188" si="5354">(J2188+I2188+K2188)/C2188</f>
        <v>1.3500000000000227</v>
      </c>
      <c r="M2188" s="49">
        <f t="shared" ref="M2188" si="5355">L2188*C2188</f>
        <v>1755.0000000000296</v>
      </c>
    </row>
    <row r="2189" spans="1:13" s="42" customFormat="1" x14ac:dyDescent="0.25">
      <c r="A2189" s="5">
        <v>43070</v>
      </c>
      <c r="B2189" s="37" t="s">
        <v>373</v>
      </c>
      <c r="C2189" s="37">
        <v>1400</v>
      </c>
      <c r="D2189" s="37" t="s">
        <v>17</v>
      </c>
      <c r="E2189" s="74">
        <v>407.5</v>
      </c>
      <c r="F2189" s="37">
        <v>408.9</v>
      </c>
      <c r="G2189" s="37">
        <v>442</v>
      </c>
      <c r="H2189" s="74">
        <v>0</v>
      </c>
      <c r="I2189" s="49">
        <f t="shared" ref="I2189" si="5356">(IF(D2189="SELL",E2189-F2189,IF(D2189="BUY",F2189-E2189)))*C2189</f>
        <v>1959.9999999999682</v>
      </c>
      <c r="J2189" s="41">
        <v>0</v>
      </c>
      <c r="K2189" s="8">
        <v>0</v>
      </c>
      <c r="L2189" s="49">
        <f t="shared" ref="L2189" si="5357">(J2189+I2189+K2189)/C2189</f>
        <v>1.3999999999999773</v>
      </c>
      <c r="M2189" s="49">
        <f t="shared" ref="M2189" si="5358">L2189*C2189</f>
        <v>1959.9999999999682</v>
      </c>
    </row>
    <row r="2190" spans="1:13" s="42" customFormat="1" x14ac:dyDescent="0.25">
      <c r="A2190" s="5">
        <v>43069</v>
      </c>
      <c r="B2190" s="37" t="s">
        <v>372</v>
      </c>
      <c r="C2190" s="37">
        <v>1500</v>
      </c>
      <c r="D2190" s="37" t="s">
        <v>20</v>
      </c>
      <c r="E2190" s="74">
        <v>445</v>
      </c>
      <c r="F2190" s="37">
        <v>444</v>
      </c>
      <c r="G2190" s="37">
        <v>442</v>
      </c>
      <c r="H2190" s="74">
        <v>0</v>
      </c>
      <c r="I2190" s="49">
        <f t="shared" ref="I2190" si="5359">(IF(D2190="SELL",E2190-F2190,IF(D2190="BUY",F2190-E2190)))*C2190</f>
        <v>1500</v>
      </c>
      <c r="J2190" s="41">
        <f t="shared" ref="J2190:J2195" si="5360">(IF(D2190="SELL",IF(G2190="",0,F2190-G2190),IF(D2190="BUY",IF(G2190="",0,G2190-F2190))))*C2190</f>
        <v>3000</v>
      </c>
      <c r="K2190" s="8">
        <v>0</v>
      </c>
      <c r="L2190" s="49">
        <f t="shared" ref="L2190" si="5361">(J2190+I2190+K2190)/C2190</f>
        <v>3</v>
      </c>
      <c r="M2190" s="49">
        <f t="shared" ref="M2190" si="5362">L2190*C2190</f>
        <v>4500</v>
      </c>
    </row>
    <row r="2191" spans="1:13" s="42" customFormat="1" x14ac:dyDescent="0.25">
      <c r="A2191" s="5">
        <v>43069</v>
      </c>
      <c r="B2191" s="37" t="s">
        <v>371</v>
      </c>
      <c r="C2191" s="37">
        <v>250</v>
      </c>
      <c r="D2191" s="37" t="s">
        <v>17</v>
      </c>
      <c r="E2191" s="74">
        <v>3350</v>
      </c>
      <c r="F2191" s="37">
        <v>3360</v>
      </c>
      <c r="G2191" s="37">
        <v>3373.4</v>
      </c>
      <c r="H2191" s="74">
        <v>0</v>
      </c>
      <c r="I2191" s="49">
        <f t="shared" ref="I2191" si="5363">(IF(D2191="SELL",E2191-F2191,IF(D2191="BUY",F2191-E2191)))*C2191</f>
        <v>2500</v>
      </c>
      <c r="J2191" s="41">
        <f t="shared" si="5360"/>
        <v>3350.0000000000227</v>
      </c>
      <c r="K2191" s="8">
        <v>0</v>
      </c>
      <c r="L2191" s="49">
        <f t="shared" ref="L2191" si="5364">(J2191+I2191+K2191)/C2191</f>
        <v>23.400000000000091</v>
      </c>
      <c r="M2191" s="49">
        <f t="shared" ref="M2191" si="5365">L2191*C2191</f>
        <v>5850.0000000000227</v>
      </c>
    </row>
    <row r="2192" spans="1:13" s="42" customFormat="1" x14ac:dyDescent="0.25">
      <c r="A2192" s="5">
        <v>43068</v>
      </c>
      <c r="B2192" s="37" t="s">
        <v>370</v>
      </c>
      <c r="C2192" s="37">
        <v>9000</v>
      </c>
      <c r="D2192" s="37" t="s">
        <v>17</v>
      </c>
      <c r="E2192" s="74">
        <v>97</v>
      </c>
      <c r="F2192" s="37">
        <v>96.3</v>
      </c>
      <c r="G2192" s="37">
        <v>0</v>
      </c>
      <c r="H2192" s="74">
        <v>0</v>
      </c>
      <c r="I2192" s="49">
        <f t="shared" ref="I2192" si="5366">(IF(D2192="SELL",E2192-F2192,IF(D2192="BUY",F2192-E2192)))*C2192</f>
        <v>-6300.0000000000255</v>
      </c>
      <c r="J2192" s="41">
        <v>0</v>
      </c>
      <c r="K2192" s="8">
        <v>0</v>
      </c>
      <c r="L2192" s="49">
        <f t="shared" ref="L2192" si="5367">(J2192+I2192+K2192)/C2192</f>
        <v>-0.70000000000000284</v>
      </c>
      <c r="M2192" s="49">
        <f t="shared" ref="M2192" si="5368">L2192*C2192</f>
        <v>-6300.0000000000255</v>
      </c>
    </row>
    <row r="2193" spans="1:13" s="42" customFormat="1" x14ac:dyDescent="0.25">
      <c r="A2193" s="5">
        <v>43068</v>
      </c>
      <c r="B2193" s="37" t="s">
        <v>360</v>
      </c>
      <c r="C2193" s="37">
        <v>5000</v>
      </c>
      <c r="D2193" s="37" t="s">
        <v>17</v>
      </c>
      <c r="E2193" s="74">
        <v>129.5</v>
      </c>
      <c r="F2193" s="37">
        <v>130.19999999999999</v>
      </c>
      <c r="G2193" s="37">
        <v>131.5</v>
      </c>
      <c r="H2193" s="74">
        <v>0</v>
      </c>
      <c r="I2193" s="49">
        <f t="shared" ref="I2193" si="5369">(IF(D2193="SELL",E2193-F2193,IF(D2193="BUY",F2193-E2193)))*C2193</f>
        <v>3499.9999999999432</v>
      </c>
      <c r="J2193" s="41">
        <f t="shared" si="5360"/>
        <v>6500.0000000000564</v>
      </c>
      <c r="K2193" s="8">
        <v>0</v>
      </c>
      <c r="L2193" s="49">
        <f t="shared" ref="L2193" si="5370">(J2193+I2193+K2193)/C2193</f>
        <v>2</v>
      </c>
      <c r="M2193" s="49">
        <f t="shared" ref="M2193" si="5371">L2193*C2193</f>
        <v>10000</v>
      </c>
    </row>
    <row r="2194" spans="1:13" s="42" customFormat="1" x14ac:dyDescent="0.25">
      <c r="A2194" s="5">
        <v>43067</v>
      </c>
      <c r="B2194" s="37" t="s">
        <v>289</v>
      </c>
      <c r="C2194" s="37">
        <v>1800</v>
      </c>
      <c r="D2194" s="37" t="s">
        <v>17</v>
      </c>
      <c r="E2194" s="74">
        <v>430.4</v>
      </c>
      <c r="F2194" s="37">
        <v>431.5</v>
      </c>
      <c r="G2194" s="37">
        <v>433</v>
      </c>
      <c r="H2194" s="74">
        <v>0</v>
      </c>
      <c r="I2194" s="49">
        <f t="shared" ref="I2194" si="5372">(IF(D2194="SELL",E2194-F2194,IF(D2194="BUY",F2194-E2194)))*C2194</f>
        <v>1980.0000000000409</v>
      </c>
      <c r="J2194" s="41">
        <f t="shared" si="5360"/>
        <v>2700</v>
      </c>
      <c r="K2194" s="8">
        <v>0</v>
      </c>
      <c r="L2194" s="49">
        <f t="shared" ref="L2194" si="5373">(J2194+I2194+K2194)/C2194</f>
        <v>2.6000000000000227</v>
      </c>
      <c r="M2194" s="49">
        <f t="shared" ref="M2194" si="5374">L2194*C2194</f>
        <v>4680.0000000000409</v>
      </c>
    </row>
    <row r="2195" spans="1:13" s="42" customFormat="1" x14ac:dyDescent="0.25">
      <c r="A2195" s="5">
        <v>43067</v>
      </c>
      <c r="B2195" s="37" t="s">
        <v>369</v>
      </c>
      <c r="C2195" s="37">
        <v>250</v>
      </c>
      <c r="D2195" s="37" t="s">
        <v>17</v>
      </c>
      <c r="E2195" s="74">
        <v>3350</v>
      </c>
      <c r="F2195" s="37">
        <v>3360</v>
      </c>
      <c r="G2195" s="37">
        <v>3380</v>
      </c>
      <c r="H2195" s="74">
        <v>0</v>
      </c>
      <c r="I2195" s="49">
        <f t="shared" ref="I2195" si="5375">(IF(D2195="SELL",E2195-F2195,IF(D2195="BUY",F2195-E2195)))*C2195</f>
        <v>2500</v>
      </c>
      <c r="J2195" s="41">
        <f t="shared" si="5360"/>
        <v>5000</v>
      </c>
      <c r="K2195" s="8">
        <v>0</v>
      </c>
      <c r="L2195" s="49">
        <f t="shared" ref="L2195" si="5376">(J2195+I2195+K2195)/C2195</f>
        <v>30</v>
      </c>
      <c r="M2195" s="49">
        <f t="shared" ref="M2195" si="5377">L2195*C2195</f>
        <v>7500</v>
      </c>
    </row>
    <row r="2196" spans="1:13" s="42" customFormat="1" x14ac:dyDescent="0.25">
      <c r="A2196" s="5">
        <v>43066</v>
      </c>
      <c r="B2196" s="37" t="s">
        <v>368</v>
      </c>
      <c r="C2196" s="37">
        <v>9000</v>
      </c>
      <c r="D2196" s="37" t="s">
        <v>17</v>
      </c>
      <c r="E2196" s="74">
        <v>94.7</v>
      </c>
      <c r="F2196" s="37">
        <v>95</v>
      </c>
      <c r="G2196" s="37">
        <v>0</v>
      </c>
      <c r="H2196" s="74">
        <v>0</v>
      </c>
      <c r="I2196" s="49">
        <f t="shared" ref="I2196" si="5378">(IF(D2196="SELL",E2196-F2196,IF(D2196="BUY",F2196-E2196)))*C2196</f>
        <v>2699.9999999999745</v>
      </c>
      <c r="J2196" s="41">
        <v>0</v>
      </c>
      <c r="K2196" s="8">
        <v>0</v>
      </c>
      <c r="L2196" s="49">
        <f t="shared" ref="L2196" si="5379">(J2196+I2196+K2196)/C2196</f>
        <v>0.29999999999999716</v>
      </c>
      <c r="M2196" s="49">
        <f t="shared" ref="M2196" si="5380">L2196*C2196</f>
        <v>2699.9999999999745</v>
      </c>
    </row>
    <row r="2197" spans="1:13" s="42" customFormat="1" x14ac:dyDescent="0.25">
      <c r="A2197" s="5">
        <v>43066</v>
      </c>
      <c r="B2197" s="37" t="s">
        <v>332</v>
      </c>
      <c r="C2197" s="37">
        <v>2000</v>
      </c>
      <c r="D2197" s="37" t="s">
        <v>17</v>
      </c>
      <c r="E2197" s="74">
        <v>440.5</v>
      </c>
      <c r="F2197" s="37">
        <v>441.5</v>
      </c>
      <c r="G2197" s="37">
        <v>0</v>
      </c>
      <c r="H2197" s="74">
        <v>0</v>
      </c>
      <c r="I2197" s="49">
        <f t="shared" ref="I2197" si="5381">(IF(D2197="SELL",E2197-F2197,IF(D2197="BUY",F2197-E2197)))*C2197</f>
        <v>2000</v>
      </c>
      <c r="J2197" s="41">
        <v>0</v>
      </c>
      <c r="K2197" s="8">
        <v>0</v>
      </c>
      <c r="L2197" s="49">
        <f t="shared" ref="L2197" si="5382">(J2197+I2197+K2197)/C2197</f>
        <v>1</v>
      </c>
      <c r="M2197" s="49">
        <f t="shared" ref="M2197" si="5383">L2197*C2197</f>
        <v>2000</v>
      </c>
    </row>
    <row r="2198" spans="1:13" s="42" customFormat="1" x14ac:dyDescent="0.25">
      <c r="A2198" s="5">
        <v>43066</v>
      </c>
      <c r="B2198" s="37" t="s">
        <v>367</v>
      </c>
      <c r="C2198" s="37">
        <v>1000</v>
      </c>
      <c r="D2198" s="37" t="s">
        <v>17</v>
      </c>
      <c r="E2198" s="74">
        <v>743</v>
      </c>
      <c r="F2198" s="37">
        <v>745</v>
      </c>
      <c r="G2198" s="37">
        <v>0</v>
      </c>
      <c r="H2198" s="74">
        <v>0</v>
      </c>
      <c r="I2198" s="49">
        <f t="shared" ref="I2198" si="5384">(IF(D2198="SELL",E2198-F2198,IF(D2198="BUY",F2198-E2198)))*C2198</f>
        <v>2000</v>
      </c>
      <c r="J2198" s="41">
        <v>0</v>
      </c>
      <c r="K2198" s="8">
        <v>0</v>
      </c>
      <c r="L2198" s="49">
        <f t="shared" ref="L2198" si="5385">(J2198+I2198+K2198)/C2198</f>
        <v>2</v>
      </c>
      <c r="M2198" s="49">
        <f t="shared" ref="M2198" si="5386">L2198*C2198</f>
        <v>2000</v>
      </c>
    </row>
    <row r="2199" spans="1:13" s="42" customFormat="1" x14ac:dyDescent="0.25">
      <c r="A2199" s="5">
        <v>43063</v>
      </c>
      <c r="B2199" s="37" t="s">
        <v>81</v>
      </c>
      <c r="C2199" s="37">
        <v>400</v>
      </c>
      <c r="D2199" s="37" t="s">
        <v>17</v>
      </c>
      <c r="E2199" s="74">
        <v>1279</v>
      </c>
      <c r="F2199" s="37">
        <v>1270</v>
      </c>
      <c r="G2199" s="37">
        <v>0</v>
      </c>
      <c r="H2199" s="74">
        <v>0</v>
      </c>
      <c r="I2199" s="49">
        <f t="shared" ref="I2199" si="5387">(IF(D2199="SELL",E2199-F2199,IF(D2199="BUY",F2199-E2199)))*C2199</f>
        <v>-3600</v>
      </c>
      <c r="J2199" s="41">
        <v>0</v>
      </c>
      <c r="K2199" s="8">
        <v>0</v>
      </c>
      <c r="L2199" s="49">
        <f t="shared" ref="L2199" si="5388">(J2199+I2199+K2199)/C2199</f>
        <v>-9</v>
      </c>
      <c r="M2199" s="49">
        <f t="shared" ref="M2199" si="5389">L2199*C2199</f>
        <v>-3600</v>
      </c>
    </row>
    <row r="2200" spans="1:13" s="42" customFormat="1" x14ac:dyDescent="0.25">
      <c r="A2200" s="5">
        <v>43063</v>
      </c>
      <c r="B2200" s="37" t="s">
        <v>244</v>
      </c>
      <c r="C2200" s="37">
        <v>7000</v>
      </c>
      <c r="D2200" s="37" t="s">
        <v>17</v>
      </c>
      <c r="E2200" s="74">
        <v>117.5</v>
      </c>
      <c r="F2200" s="37">
        <v>118</v>
      </c>
      <c r="G2200" s="37">
        <v>118.95</v>
      </c>
      <c r="H2200" s="74">
        <v>0</v>
      </c>
      <c r="I2200" s="49">
        <f t="shared" ref="I2200" si="5390">(IF(D2200="SELL",E2200-F2200,IF(D2200="BUY",F2200-E2200)))*C2200</f>
        <v>3500</v>
      </c>
      <c r="J2200" s="41">
        <f t="shared" ref="J2200" si="5391">(IF(D2200="SELL",IF(G2200="",0,F2200-G2200),IF(D2200="BUY",IF(G2200="",0,G2200-F2200))))*C2200</f>
        <v>6650.00000000002</v>
      </c>
      <c r="K2200" s="8">
        <v>0</v>
      </c>
      <c r="L2200" s="49">
        <f t="shared" ref="L2200" si="5392">(J2200+I2200+K2200)/C2200</f>
        <v>1.4500000000000028</v>
      </c>
      <c r="M2200" s="49">
        <f t="shared" ref="M2200" si="5393">L2200*C2200</f>
        <v>10150.00000000002</v>
      </c>
    </row>
    <row r="2201" spans="1:13" s="42" customFormat="1" x14ac:dyDescent="0.25">
      <c r="A2201" s="5">
        <v>43063</v>
      </c>
      <c r="B2201" s="37" t="s">
        <v>366</v>
      </c>
      <c r="C2201" s="37">
        <v>3000</v>
      </c>
      <c r="D2201" s="37" t="s">
        <v>17</v>
      </c>
      <c r="E2201" s="74">
        <v>272.25</v>
      </c>
      <c r="F2201" s="37">
        <v>273.25</v>
      </c>
      <c r="G2201" s="37">
        <v>0</v>
      </c>
      <c r="H2201" s="74">
        <v>0</v>
      </c>
      <c r="I2201" s="49">
        <f t="shared" ref="I2201" si="5394">(IF(D2201="SELL",E2201-F2201,IF(D2201="BUY",F2201-E2201)))*C2201</f>
        <v>3000</v>
      </c>
      <c r="J2201" s="41">
        <v>0</v>
      </c>
      <c r="K2201" s="8">
        <v>0</v>
      </c>
      <c r="L2201" s="49">
        <f t="shared" ref="L2201" si="5395">(J2201+I2201+K2201)/C2201</f>
        <v>1</v>
      </c>
      <c r="M2201" s="49">
        <f t="shared" ref="M2201" si="5396">L2201*C2201</f>
        <v>3000</v>
      </c>
    </row>
    <row r="2202" spans="1:13" s="42" customFormat="1" x14ac:dyDescent="0.25">
      <c r="A2202" s="5">
        <v>43062</v>
      </c>
      <c r="B2202" s="37" t="s">
        <v>365</v>
      </c>
      <c r="C2202" s="37">
        <v>4000</v>
      </c>
      <c r="D2202" s="37" t="s">
        <v>17</v>
      </c>
      <c r="E2202" s="74">
        <v>154.75</v>
      </c>
      <c r="F2202" s="37">
        <v>153</v>
      </c>
      <c r="G2202" s="37">
        <v>0</v>
      </c>
      <c r="H2202" s="74">
        <v>0</v>
      </c>
      <c r="I2202" s="49">
        <f t="shared" ref="I2202" si="5397">(IF(D2202="SELL",E2202-F2202,IF(D2202="BUY",F2202-E2202)))*C2202</f>
        <v>-7000</v>
      </c>
      <c r="J2202" s="41">
        <v>0</v>
      </c>
      <c r="K2202" s="8">
        <v>0</v>
      </c>
      <c r="L2202" s="49">
        <f t="shared" ref="L2202" si="5398">(J2202+I2202+K2202)/C2202</f>
        <v>-1.75</v>
      </c>
      <c r="M2202" s="49">
        <f t="shared" ref="M2202" si="5399">L2202*C2202</f>
        <v>-7000</v>
      </c>
    </row>
    <row r="2203" spans="1:13" s="42" customFormat="1" x14ac:dyDescent="0.25">
      <c r="A2203" s="5">
        <v>43062</v>
      </c>
      <c r="B2203" s="37" t="s">
        <v>246</v>
      </c>
      <c r="C2203" s="37">
        <v>1575</v>
      </c>
      <c r="D2203" s="37" t="s">
        <v>17</v>
      </c>
      <c r="E2203" s="74">
        <v>428</v>
      </c>
      <c r="F2203" s="37">
        <v>425</v>
      </c>
      <c r="G2203" s="37">
        <v>0</v>
      </c>
      <c r="H2203" s="74">
        <v>0</v>
      </c>
      <c r="I2203" s="49">
        <f t="shared" ref="I2203" si="5400">(IF(D2203="SELL",E2203-F2203,IF(D2203="BUY",F2203-E2203)))*C2203</f>
        <v>-4725</v>
      </c>
      <c r="J2203" s="41">
        <v>0</v>
      </c>
      <c r="K2203" s="8">
        <v>0</v>
      </c>
      <c r="L2203" s="49">
        <f t="shared" ref="L2203" si="5401">(J2203+I2203+K2203)/C2203</f>
        <v>-3</v>
      </c>
      <c r="M2203" s="49">
        <f t="shared" ref="M2203" si="5402">L2203*C2203</f>
        <v>-4725</v>
      </c>
    </row>
    <row r="2204" spans="1:13" s="42" customFormat="1" x14ac:dyDescent="0.25">
      <c r="A2204" s="5">
        <v>43062</v>
      </c>
      <c r="B2204" s="37" t="s">
        <v>355</v>
      </c>
      <c r="C2204" s="37">
        <v>6000</v>
      </c>
      <c r="D2204" s="37" t="s">
        <v>17</v>
      </c>
      <c r="E2204" s="74">
        <v>202.6</v>
      </c>
      <c r="F2204" s="37">
        <v>203.1</v>
      </c>
      <c r="G2204" s="37">
        <v>203.7</v>
      </c>
      <c r="H2204" s="74">
        <v>0</v>
      </c>
      <c r="I2204" s="49">
        <f t="shared" ref="I2204" si="5403">(IF(D2204="SELL",E2204-F2204,IF(D2204="BUY",F2204-E2204)))*C2204</f>
        <v>3000</v>
      </c>
      <c r="J2204" s="41">
        <f t="shared" ref="J2204" si="5404">(IF(D2204="SELL",IF(G2204="",0,F2204-G2204),IF(D2204="BUY",IF(G2204="",0,G2204-F2204))))*C2204</f>
        <v>3599.9999999999659</v>
      </c>
      <c r="K2204" s="8">
        <v>0</v>
      </c>
      <c r="L2204" s="49">
        <f t="shared" ref="L2204" si="5405">(J2204+I2204+K2204)/C2204</f>
        <v>1.0999999999999943</v>
      </c>
      <c r="M2204" s="49">
        <f t="shared" ref="M2204" si="5406">L2204*C2204</f>
        <v>6599.9999999999654</v>
      </c>
    </row>
    <row r="2205" spans="1:13" s="42" customFormat="1" x14ac:dyDescent="0.25">
      <c r="A2205" s="5">
        <v>43062</v>
      </c>
      <c r="B2205" s="37" t="s">
        <v>364</v>
      </c>
      <c r="C2205" s="37">
        <v>500</v>
      </c>
      <c r="D2205" s="37" t="s">
        <v>17</v>
      </c>
      <c r="E2205" s="74">
        <v>1851</v>
      </c>
      <c r="F2205" s="37">
        <v>1855</v>
      </c>
      <c r="G2205" s="37">
        <v>0</v>
      </c>
      <c r="H2205" s="74">
        <v>0</v>
      </c>
      <c r="I2205" s="49">
        <f t="shared" ref="I2205" si="5407">(IF(D2205="SELL",E2205-F2205,IF(D2205="BUY",F2205-E2205)))*C2205</f>
        <v>2000</v>
      </c>
      <c r="J2205" s="41">
        <v>0</v>
      </c>
      <c r="K2205" s="8">
        <v>0</v>
      </c>
      <c r="L2205" s="49">
        <f t="shared" ref="L2205" si="5408">(J2205+I2205+K2205)/C2205</f>
        <v>4</v>
      </c>
      <c r="M2205" s="49">
        <f t="shared" ref="M2205" si="5409">L2205*C2205</f>
        <v>2000</v>
      </c>
    </row>
    <row r="2206" spans="1:13" s="42" customFormat="1" x14ac:dyDescent="0.25">
      <c r="A2206" s="5">
        <v>43061</v>
      </c>
      <c r="B2206" s="37" t="s">
        <v>363</v>
      </c>
      <c r="C2206" s="37">
        <v>3084</v>
      </c>
      <c r="D2206" s="37" t="s">
        <v>17</v>
      </c>
      <c r="E2206" s="74">
        <v>399.6</v>
      </c>
      <c r="F2206" s="37">
        <v>401</v>
      </c>
      <c r="G2206" s="37">
        <v>402.65</v>
      </c>
      <c r="H2206" s="74">
        <v>0</v>
      </c>
      <c r="I2206" s="49">
        <f t="shared" ref="I2206" si="5410">(IF(D2206="SELL",E2206-F2206,IF(D2206="BUY",F2206-E2206)))*C2206</f>
        <v>4317.5999999999294</v>
      </c>
      <c r="J2206" s="41">
        <f t="shared" ref="J2206" si="5411">(IF(D2206="SELL",IF(G2206="",0,F2206-G2206),IF(D2206="BUY",IF(G2206="",0,G2206-F2206))))*C2206</f>
        <v>5088.5999999999294</v>
      </c>
      <c r="K2206" s="8">
        <v>0</v>
      </c>
      <c r="L2206" s="49">
        <f t="shared" ref="L2206" si="5412">(J2206+I2206+K2206)/C2206</f>
        <v>3.0499999999999541</v>
      </c>
      <c r="M2206" s="49">
        <f t="shared" ref="M2206" si="5413">L2206*C2206</f>
        <v>9406.1999999998588</v>
      </c>
    </row>
    <row r="2207" spans="1:13" s="42" customFormat="1" x14ac:dyDescent="0.25">
      <c r="A2207" s="5">
        <v>43061</v>
      </c>
      <c r="B2207" s="37" t="s">
        <v>317</v>
      </c>
      <c r="C2207" s="37">
        <v>3500</v>
      </c>
      <c r="D2207" s="37" t="s">
        <v>17</v>
      </c>
      <c r="E2207" s="74">
        <v>192.3</v>
      </c>
      <c r="F2207" s="37">
        <v>193</v>
      </c>
      <c r="G2207" s="37">
        <v>0</v>
      </c>
      <c r="H2207" s="74">
        <v>0</v>
      </c>
      <c r="I2207" s="49">
        <f t="shared" ref="I2207:I2208" si="5414">(IF(D2207="SELL",E2207-F2207,IF(D2207="BUY",F2207-E2207)))*C2207</f>
        <v>2449.99999999996</v>
      </c>
      <c r="J2207" s="41">
        <v>0</v>
      </c>
      <c r="K2207" s="8">
        <v>0</v>
      </c>
      <c r="L2207" s="49">
        <f t="shared" ref="L2207:L2208" si="5415">(J2207+I2207+K2207)/C2207</f>
        <v>0.69999999999998852</v>
      </c>
      <c r="M2207" s="49">
        <f t="shared" ref="M2207:M2208" si="5416">L2207*C2207</f>
        <v>2449.99999999996</v>
      </c>
    </row>
    <row r="2208" spans="1:13" s="42" customFormat="1" x14ac:dyDescent="0.25">
      <c r="A2208" s="5">
        <v>43061</v>
      </c>
      <c r="B2208" s="37" t="s">
        <v>311</v>
      </c>
      <c r="C2208" s="37">
        <v>3500</v>
      </c>
      <c r="D2208" s="37" t="s">
        <v>17</v>
      </c>
      <c r="E2208" s="74">
        <v>183.3</v>
      </c>
      <c r="F2208" s="37">
        <v>184</v>
      </c>
      <c r="G2208" s="37">
        <v>0</v>
      </c>
      <c r="H2208" s="74">
        <v>0</v>
      </c>
      <c r="I2208" s="49">
        <f t="shared" si="5414"/>
        <v>2449.99999999996</v>
      </c>
      <c r="J2208" s="41">
        <v>0</v>
      </c>
      <c r="K2208" s="8">
        <v>0</v>
      </c>
      <c r="L2208" s="49">
        <f t="shared" si="5415"/>
        <v>0.69999999999998852</v>
      </c>
      <c r="M2208" s="49">
        <f t="shared" si="5416"/>
        <v>2449.99999999996</v>
      </c>
    </row>
    <row r="2209" spans="1:13" s="42" customFormat="1" x14ac:dyDescent="0.25">
      <c r="A2209" s="5">
        <v>43061</v>
      </c>
      <c r="B2209" s="37" t="s">
        <v>362</v>
      </c>
      <c r="C2209" s="37">
        <v>10000</v>
      </c>
      <c r="D2209" s="37" t="s">
        <v>17</v>
      </c>
      <c r="E2209" s="74">
        <v>78.900000000000006</v>
      </c>
      <c r="F2209" s="37">
        <v>79.2</v>
      </c>
      <c r="G2209" s="37">
        <v>0</v>
      </c>
      <c r="H2209" s="74">
        <v>0</v>
      </c>
      <c r="I2209" s="49">
        <f t="shared" ref="I2209" si="5417">(IF(D2209="SELL",E2209-F2209,IF(D2209="BUY",F2209-E2209)))*C2209</f>
        <v>2999.9999999999718</v>
      </c>
      <c r="J2209" s="41">
        <v>0</v>
      </c>
      <c r="K2209" s="8">
        <v>0</v>
      </c>
      <c r="L2209" s="49">
        <f t="shared" ref="L2209" si="5418">(J2209+I2209+K2209)/C2209</f>
        <v>0.29999999999999716</v>
      </c>
      <c r="M2209" s="49">
        <f t="shared" ref="M2209" si="5419">L2209*C2209</f>
        <v>2999.9999999999718</v>
      </c>
    </row>
    <row r="2210" spans="1:13" s="42" customFormat="1" x14ac:dyDescent="0.25">
      <c r="A2210" s="5">
        <v>43061</v>
      </c>
      <c r="B2210" s="37" t="s">
        <v>284</v>
      </c>
      <c r="C2210" s="37">
        <v>1500</v>
      </c>
      <c r="D2210" s="37" t="s">
        <v>17</v>
      </c>
      <c r="E2210" s="74">
        <v>432.5</v>
      </c>
      <c r="F2210" s="37">
        <v>434</v>
      </c>
      <c r="G2210" s="37">
        <v>0</v>
      </c>
      <c r="H2210" s="74">
        <v>0</v>
      </c>
      <c r="I2210" s="49">
        <f t="shared" ref="I2210" si="5420">(IF(D2210="SELL",E2210-F2210,IF(D2210="BUY",F2210-E2210)))*C2210</f>
        <v>2250</v>
      </c>
      <c r="J2210" s="41">
        <v>0</v>
      </c>
      <c r="K2210" s="8">
        <v>0</v>
      </c>
      <c r="L2210" s="49">
        <f t="shared" ref="L2210" si="5421">(J2210+I2210+K2210)/C2210</f>
        <v>1.5</v>
      </c>
      <c r="M2210" s="49">
        <f t="shared" ref="M2210" si="5422">L2210*C2210</f>
        <v>2250</v>
      </c>
    </row>
    <row r="2211" spans="1:13" s="42" customFormat="1" x14ac:dyDescent="0.25">
      <c r="A2211" s="5">
        <v>43060</v>
      </c>
      <c r="B2211" s="37" t="s">
        <v>361</v>
      </c>
      <c r="C2211" s="37">
        <v>800</v>
      </c>
      <c r="D2211" s="37" t="s">
        <v>17</v>
      </c>
      <c r="E2211" s="74">
        <v>741</v>
      </c>
      <c r="F2211" s="37">
        <v>743</v>
      </c>
      <c r="G2211" s="37">
        <v>747</v>
      </c>
      <c r="H2211" s="74">
        <v>753</v>
      </c>
      <c r="I2211" s="49">
        <f t="shared" ref="I2211" si="5423">(IF(D2211="SELL",E2211-F2211,IF(D2211="BUY",F2211-E2211)))*C2211</f>
        <v>1600</v>
      </c>
      <c r="J2211" s="41">
        <f t="shared" ref="J2211" si="5424">(IF(D2211="SELL",IF(G2211="",0,F2211-G2211),IF(D2211="BUY",IF(G2211="",0,G2211-F2211))))*C2211</f>
        <v>3200</v>
      </c>
      <c r="K2211" s="8">
        <f>(IF(D2211="SELL",IF(H2211="",0,G2211-H2211),IF(D2211="BUY",IF(H2211="",0,(H2211-G2211)))))*C2211</f>
        <v>4800</v>
      </c>
      <c r="L2211" s="49">
        <f t="shared" ref="L2211" si="5425">(J2211+I2211+K2211)/C2211</f>
        <v>12</v>
      </c>
      <c r="M2211" s="49">
        <f t="shared" ref="M2211" si="5426">L2211*C2211</f>
        <v>9600</v>
      </c>
    </row>
    <row r="2212" spans="1:13" s="42" customFormat="1" x14ac:dyDescent="0.25">
      <c r="A2212" s="5">
        <v>43059</v>
      </c>
      <c r="B2212" s="37" t="s">
        <v>359</v>
      </c>
      <c r="C2212" s="37">
        <v>9000</v>
      </c>
      <c r="D2212" s="37" t="s">
        <v>17</v>
      </c>
      <c r="E2212" s="74">
        <v>91.5</v>
      </c>
      <c r="F2212" s="37">
        <v>92</v>
      </c>
      <c r="G2212" s="37">
        <v>92.5</v>
      </c>
      <c r="H2212" s="74">
        <v>0</v>
      </c>
      <c r="I2212" s="49">
        <f t="shared" ref="I2212" si="5427">(IF(D2212="SELL",E2212-F2212,IF(D2212="BUY",F2212-E2212)))*C2212</f>
        <v>4500</v>
      </c>
      <c r="J2212" s="41">
        <f t="shared" ref="J2212" si="5428">(IF(D2212="SELL",IF(G2212="",0,F2212-G2212),IF(D2212="BUY",IF(G2212="",0,G2212-F2212))))*C2212</f>
        <v>4500</v>
      </c>
      <c r="K2212" s="8">
        <v>0</v>
      </c>
      <c r="L2212" s="49">
        <f t="shared" ref="L2212" si="5429">(J2212+I2212+K2212)/C2212</f>
        <v>1</v>
      </c>
      <c r="M2212" s="49">
        <f t="shared" ref="M2212" si="5430">L2212*C2212</f>
        <v>9000</v>
      </c>
    </row>
    <row r="2213" spans="1:13" s="42" customFormat="1" x14ac:dyDescent="0.25">
      <c r="A2213" s="5">
        <v>43059</v>
      </c>
      <c r="B2213" s="37" t="s">
        <v>360</v>
      </c>
      <c r="C2213" s="37">
        <v>5000</v>
      </c>
      <c r="D2213" s="37" t="s">
        <v>17</v>
      </c>
      <c r="E2213" s="74">
        <v>125.5</v>
      </c>
      <c r="F2213" s="37">
        <v>126</v>
      </c>
      <c r="G2213" s="37">
        <v>0</v>
      </c>
      <c r="H2213" s="74">
        <v>0</v>
      </c>
      <c r="I2213" s="49">
        <f t="shared" ref="I2213" si="5431">(IF(D2213="SELL",E2213-F2213,IF(D2213="BUY",F2213-E2213)))*C2213</f>
        <v>2500</v>
      </c>
      <c r="J2213" s="41">
        <v>0</v>
      </c>
      <c r="K2213" s="8">
        <v>0</v>
      </c>
      <c r="L2213" s="49">
        <f t="shared" ref="L2213" si="5432">(J2213+I2213+K2213)/C2213</f>
        <v>0.5</v>
      </c>
      <c r="M2213" s="49">
        <f t="shared" ref="M2213" si="5433">L2213*C2213</f>
        <v>2500</v>
      </c>
    </row>
    <row r="2214" spans="1:13" s="42" customFormat="1" x14ac:dyDescent="0.25">
      <c r="A2214" s="5">
        <v>43056</v>
      </c>
      <c r="B2214" s="37" t="s">
        <v>358</v>
      </c>
      <c r="C2214" s="37">
        <v>4500</v>
      </c>
      <c r="D2214" s="37" t="s">
        <v>17</v>
      </c>
      <c r="E2214" s="74">
        <v>256.35000000000002</v>
      </c>
      <c r="F2214" s="37">
        <v>257</v>
      </c>
      <c r="G2214" s="37">
        <v>259</v>
      </c>
      <c r="H2214" s="74">
        <v>0</v>
      </c>
      <c r="I2214" s="49">
        <f t="shared" ref="I2214" si="5434">(IF(D2214="SELL",E2214-F2214,IF(D2214="BUY",F2214-E2214)))*C2214</f>
        <v>2924.9999999998977</v>
      </c>
      <c r="J2214" s="41">
        <f t="shared" ref="J2214" si="5435">(IF(D2214="SELL",IF(G2214="",0,F2214-G2214),IF(D2214="BUY",IF(G2214="",0,G2214-F2214))))*C2214</f>
        <v>9000</v>
      </c>
      <c r="K2214" s="8">
        <v>0</v>
      </c>
      <c r="L2214" s="49">
        <f t="shared" ref="L2214" si="5436">(J2214+I2214+K2214)/C2214</f>
        <v>2.6499999999999773</v>
      </c>
      <c r="M2214" s="49">
        <f t="shared" ref="M2214" si="5437">L2214*C2214</f>
        <v>11924.999999999898</v>
      </c>
    </row>
    <row r="2215" spans="1:13" s="42" customFormat="1" x14ac:dyDescent="0.25">
      <c r="A2215" s="5">
        <v>43056</v>
      </c>
      <c r="B2215" s="37" t="s">
        <v>358</v>
      </c>
      <c r="C2215" s="37">
        <v>4500</v>
      </c>
      <c r="D2215" s="37" t="s">
        <v>17</v>
      </c>
      <c r="E2215" s="74">
        <v>260</v>
      </c>
      <c r="F2215" s="37">
        <v>261</v>
      </c>
      <c r="G2215" s="37">
        <v>0</v>
      </c>
      <c r="H2215" s="74">
        <v>0</v>
      </c>
      <c r="I2215" s="49">
        <f t="shared" ref="I2215" si="5438">(IF(D2215="SELL",E2215-F2215,IF(D2215="BUY",F2215-E2215)))*C2215</f>
        <v>4500</v>
      </c>
      <c r="J2215" s="41">
        <v>0</v>
      </c>
      <c r="K2215" s="8">
        <v>0</v>
      </c>
      <c r="L2215" s="49">
        <f t="shared" ref="L2215" si="5439">(J2215+I2215+K2215)/C2215</f>
        <v>1</v>
      </c>
      <c r="M2215" s="49">
        <f t="shared" ref="M2215" si="5440">L2215*C2215</f>
        <v>4500</v>
      </c>
    </row>
    <row r="2216" spans="1:13" s="42" customFormat="1" x14ac:dyDescent="0.25">
      <c r="A2216" s="5">
        <v>43056</v>
      </c>
      <c r="B2216" s="37" t="s">
        <v>357</v>
      </c>
      <c r="C2216" s="37">
        <v>8000</v>
      </c>
      <c r="D2216" s="37" t="s">
        <v>17</v>
      </c>
      <c r="E2216" s="74">
        <v>64.3</v>
      </c>
      <c r="F2216" s="37">
        <v>64.7</v>
      </c>
      <c r="G2216" s="37">
        <v>65.5</v>
      </c>
      <c r="H2216" s="74">
        <v>0</v>
      </c>
      <c r="I2216" s="49">
        <f t="shared" ref="I2216" si="5441">(IF(D2216="SELL",E2216-F2216,IF(D2216="BUY",F2216-E2216)))*C2216</f>
        <v>3200.0000000000455</v>
      </c>
      <c r="J2216" s="41">
        <f t="shared" ref="J2216" si="5442">(IF(D2216="SELL",IF(G2216="",0,F2216-G2216),IF(D2216="BUY",IF(G2216="",0,G2216-F2216))))*C2216</f>
        <v>6399.9999999999773</v>
      </c>
      <c r="K2216" s="8">
        <v>0</v>
      </c>
      <c r="L2216" s="49">
        <f t="shared" ref="L2216" si="5443">(J2216+I2216+K2216)/C2216</f>
        <v>1.2000000000000026</v>
      </c>
      <c r="M2216" s="49">
        <f t="shared" ref="M2216" si="5444">L2216*C2216</f>
        <v>9600.0000000000218</v>
      </c>
    </row>
    <row r="2217" spans="1:13" s="42" customFormat="1" x14ac:dyDescent="0.25">
      <c r="A2217" s="5">
        <v>43056</v>
      </c>
      <c r="B2217" s="37" t="s">
        <v>331</v>
      </c>
      <c r="C2217" s="37">
        <v>2000</v>
      </c>
      <c r="D2217" s="37" t="s">
        <v>17</v>
      </c>
      <c r="E2217" s="74">
        <v>511</v>
      </c>
      <c r="F2217" s="37">
        <v>512</v>
      </c>
      <c r="G2217" s="37">
        <v>0</v>
      </c>
      <c r="H2217" s="74">
        <v>0</v>
      </c>
      <c r="I2217" s="49">
        <f t="shared" ref="I2217" si="5445">(IF(D2217="SELL",E2217-F2217,IF(D2217="BUY",F2217-E2217)))*C2217</f>
        <v>2000</v>
      </c>
      <c r="J2217" s="41">
        <v>0</v>
      </c>
      <c r="K2217" s="8">
        <v>0</v>
      </c>
      <c r="L2217" s="49">
        <f t="shared" ref="L2217" si="5446">(J2217+I2217+K2217)/C2217</f>
        <v>1</v>
      </c>
      <c r="M2217" s="49">
        <f t="shared" ref="M2217" si="5447">L2217*C2217</f>
        <v>2000</v>
      </c>
    </row>
    <row r="2218" spans="1:13" s="42" customFormat="1" x14ac:dyDescent="0.25">
      <c r="A2218" s="5">
        <v>43056</v>
      </c>
      <c r="B2218" s="37" t="s">
        <v>101</v>
      </c>
      <c r="C2218" s="37">
        <v>1750</v>
      </c>
      <c r="D2218" s="37" t="s">
        <v>17</v>
      </c>
      <c r="E2218" s="74">
        <v>315</v>
      </c>
      <c r="F2218" s="37">
        <v>312</v>
      </c>
      <c r="G2218" s="37">
        <v>0</v>
      </c>
      <c r="H2218" s="74">
        <v>0</v>
      </c>
      <c r="I2218" s="49">
        <f t="shared" ref="I2218" si="5448">(IF(D2218="SELL",E2218-F2218,IF(D2218="BUY",F2218-E2218)))*C2218</f>
        <v>-5250</v>
      </c>
      <c r="J2218" s="41">
        <v>0</v>
      </c>
      <c r="K2218" s="8">
        <v>0</v>
      </c>
      <c r="L2218" s="49">
        <f t="shared" ref="L2218" si="5449">(J2218+I2218+K2218)/C2218</f>
        <v>-3</v>
      </c>
      <c r="M2218" s="49">
        <f t="shared" ref="M2218" si="5450">L2218*C2218</f>
        <v>-5250</v>
      </c>
    </row>
    <row r="2219" spans="1:13" s="42" customFormat="1" x14ac:dyDescent="0.25">
      <c r="A2219" s="5">
        <v>43055</v>
      </c>
      <c r="B2219" s="37" t="s">
        <v>355</v>
      </c>
      <c r="C2219" s="37">
        <v>6000</v>
      </c>
      <c r="D2219" s="37" t="s">
        <v>17</v>
      </c>
      <c r="E2219" s="74">
        <v>202.7</v>
      </c>
      <c r="F2219" s="37">
        <v>203.5</v>
      </c>
      <c r="G2219" s="37">
        <v>205</v>
      </c>
      <c r="H2219" s="74">
        <v>206.5</v>
      </c>
      <c r="I2219" s="49">
        <f t="shared" ref="I2219" si="5451">(IF(D2219="SELL",E2219-F2219,IF(D2219="BUY",F2219-E2219)))*C2219</f>
        <v>4800.0000000000682</v>
      </c>
      <c r="J2219" s="41">
        <f t="shared" ref="J2219" si="5452">(IF(D2219="SELL",IF(G2219="",0,F2219-G2219),IF(D2219="BUY",IF(G2219="",0,G2219-F2219))))*C2219</f>
        <v>9000</v>
      </c>
      <c r="K2219" s="8">
        <v>0</v>
      </c>
      <c r="L2219" s="49">
        <f t="shared" ref="L2219" si="5453">(J2219+I2219+K2219)/C2219</f>
        <v>2.3000000000000114</v>
      </c>
      <c r="M2219" s="49">
        <f t="shared" ref="M2219" si="5454">L2219*C2219</f>
        <v>13800.000000000069</v>
      </c>
    </row>
    <row r="2220" spans="1:13" s="42" customFormat="1" x14ac:dyDescent="0.25">
      <c r="A2220" s="5">
        <v>43055</v>
      </c>
      <c r="B2220" s="37" t="s">
        <v>327</v>
      </c>
      <c r="C2220" s="37">
        <v>3000</v>
      </c>
      <c r="D2220" s="37" t="s">
        <v>17</v>
      </c>
      <c r="E2220" s="74">
        <v>334</v>
      </c>
      <c r="F2220" s="37">
        <v>335</v>
      </c>
      <c r="G2220" s="37">
        <v>0</v>
      </c>
      <c r="H2220" s="74">
        <v>0</v>
      </c>
      <c r="I2220" s="49">
        <f t="shared" ref="I2220" si="5455">(IF(D2220="SELL",E2220-F2220,IF(D2220="BUY",F2220-E2220)))*C2220</f>
        <v>3000</v>
      </c>
      <c r="J2220" s="41">
        <v>0</v>
      </c>
      <c r="K2220" s="8">
        <v>0</v>
      </c>
      <c r="L2220" s="49">
        <f t="shared" ref="L2220" si="5456">(J2220+I2220+K2220)/C2220</f>
        <v>1</v>
      </c>
      <c r="M2220" s="49">
        <f t="shared" ref="M2220" si="5457">L2220*C2220</f>
        <v>3000</v>
      </c>
    </row>
    <row r="2221" spans="1:13" s="42" customFormat="1" x14ac:dyDescent="0.25">
      <c r="A2221" s="5">
        <v>43055</v>
      </c>
      <c r="B2221" s="37" t="s">
        <v>356</v>
      </c>
      <c r="C2221" s="37">
        <v>800</v>
      </c>
      <c r="D2221" s="37" t="s">
        <v>17</v>
      </c>
      <c r="E2221" s="74">
        <v>713</v>
      </c>
      <c r="F2221" s="37">
        <v>716</v>
      </c>
      <c r="G2221" s="37">
        <v>0</v>
      </c>
      <c r="H2221" s="74">
        <v>0</v>
      </c>
      <c r="I2221" s="49">
        <f t="shared" ref="I2221" si="5458">(IF(D2221="SELL",E2221-F2221,IF(D2221="BUY",F2221-E2221)))*C2221</f>
        <v>2400</v>
      </c>
      <c r="J2221" s="41">
        <v>0</v>
      </c>
      <c r="K2221" s="8">
        <v>0</v>
      </c>
      <c r="L2221" s="49">
        <f t="shared" ref="L2221" si="5459">(J2221+I2221+K2221)/C2221</f>
        <v>3</v>
      </c>
      <c r="M2221" s="49">
        <f t="shared" ref="M2221" si="5460">L2221*C2221</f>
        <v>2400</v>
      </c>
    </row>
    <row r="2222" spans="1:13" s="42" customFormat="1" x14ac:dyDescent="0.25">
      <c r="A2222" s="5">
        <v>43055</v>
      </c>
      <c r="B2222" s="37" t="s">
        <v>303</v>
      </c>
      <c r="C2222" s="37">
        <v>4500</v>
      </c>
      <c r="D2222" s="37" t="s">
        <v>20</v>
      </c>
      <c r="E2222" s="74">
        <v>387.5</v>
      </c>
      <c r="F2222" s="37">
        <v>0</v>
      </c>
      <c r="G2222" s="37">
        <v>0</v>
      </c>
      <c r="H2222" s="74">
        <v>0</v>
      </c>
      <c r="I2222" s="49">
        <v>0</v>
      </c>
      <c r="J2222" s="41">
        <f t="shared" ref="J2222" si="5461">(IF(D2222="SELL",IF(G2222="",0,F2222-G2222),IF(D2222="BUY",IF(G2222="",0,G2222-F2222))))*C2222</f>
        <v>0</v>
      </c>
      <c r="K2222" s="8">
        <v>0</v>
      </c>
      <c r="L2222" s="49">
        <f t="shared" ref="L2222" si="5462">(J2222+I2222+K2222)/C2222</f>
        <v>0</v>
      </c>
      <c r="M2222" s="49">
        <f t="shared" ref="M2222" si="5463">L2222*C2222</f>
        <v>0</v>
      </c>
    </row>
    <row r="2223" spans="1:13" s="42" customFormat="1" x14ac:dyDescent="0.25">
      <c r="A2223" s="5">
        <v>43055</v>
      </c>
      <c r="B2223" s="37" t="s">
        <v>323</v>
      </c>
      <c r="C2223" s="37">
        <v>3000</v>
      </c>
      <c r="D2223" s="37" t="s">
        <v>20</v>
      </c>
      <c r="E2223" s="74">
        <v>328.5</v>
      </c>
      <c r="F2223" s="37">
        <v>327.5</v>
      </c>
      <c r="G2223" s="37">
        <v>0</v>
      </c>
      <c r="H2223" s="74">
        <v>0</v>
      </c>
      <c r="I2223" s="49">
        <f t="shared" ref="I2223" si="5464">(IF(D2223="SELL",E2223-F2223,IF(D2223="BUY",F2223-E2223)))*C2223</f>
        <v>3000</v>
      </c>
      <c r="J2223" s="41">
        <v>0</v>
      </c>
      <c r="K2223" s="8">
        <v>0</v>
      </c>
      <c r="L2223" s="49">
        <f t="shared" ref="L2223" si="5465">(J2223+I2223+K2223)/C2223</f>
        <v>1</v>
      </c>
      <c r="M2223" s="49">
        <f t="shared" ref="M2223" si="5466">L2223*C2223</f>
        <v>3000</v>
      </c>
    </row>
    <row r="2224" spans="1:13" s="42" customFormat="1" x14ac:dyDescent="0.25">
      <c r="A2224" s="5">
        <v>43054</v>
      </c>
      <c r="B2224" s="37" t="s">
        <v>354</v>
      </c>
      <c r="C2224" s="37">
        <v>4500</v>
      </c>
      <c r="D2224" s="37" t="s">
        <v>20</v>
      </c>
      <c r="E2224" s="74">
        <v>136.80000000000001</v>
      </c>
      <c r="F2224" s="37">
        <v>136</v>
      </c>
      <c r="G2224" s="37">
        <v>135</v>
      </c>
      <c r="H2224" s="74">
        <v>0</v>
      </c>
      <c r="I2224" s="49">
        <f t="shared" ref="I2224" si="5467">(IF(D2224="SELL",E2224-F2224,IF(D2224="BUY",F2224-E2224)))*C2224</f>
        <v>3600.0000000000509</v>
      </c>
      <c r="J2224" s="41">
        <f t="shared" ref="J2224" si="5468">(IF(D2224="SELL",IF(G2224="",0,F2224-G2224),IF(D2224="BUY",IF(G2224="",0,G2224-F2224))))*C2224</f>
        <v>4500</v>
      </c>
      <c r="K2224" s="8">
        <v>0</v>
      </c>
      <c r="L2224" s="49">
        <f t="shared" ref="L2224" si="5469">(J2224+I2224+K2224)/C2224</f>
        <v>1.8000000000000114</v>
      </c>
      <c r="M2224" s="49">
        <f t="shared" ref="M2224" si="5470">L2224*C2224</f>
        <v>8100.0000000000509</v>
      </c>
    </row>
    <row r="2225" spans="1:13" s="42" customFormat="1" x14ac:dyDescent="0.25">
      <c r="A2225" s="5">
        <v>43054</v>
      </c>
      <c r="B2225" s="37" t="s">
        <v>353</v>
      </c>
      <c r="C2225" s="37">
        <v>2400</v>
      </c>
      <c r="D2225" s="37" t="s">
        <v>20</v>
      </c>
      <c r="E2225" s="74">
        <v>255</v>
      </c>
      <c r="F2225" s="37">
        <v>254</v>
      </c>
      <c r="G2225" s="37">
        <v>252</v>
      </c>
      <c r="H2225" s="74">
        <v>0</v>
      </c>
      <c r="I2225" s="49">
        <f t="shared" ref="I2225" si="5471">(IF(D2225="SELL",E2225-F2225,IF(D2225="BUY",F2225-E2225)))*C2225</f>
        <v>2400</v>
      </c>
      <c r="J2225" s="41">
        <f t="shared" ref="J2225" si="5472">(IF(D2225="SELL",IF(G2225="",0,F2225-G2225),IF(D2225="BUY",IF(G2225="",0,G2225-F2225))))*C2225</f>
        <v>4800</v>
      </c>
      <c r="K2225" s="8">
        <v>0</v>
      </c>
      <c r="L2225" s="49">
        <f t="shared" ref="L2225" si="5473">(J2225+I2225+K2225)/C2225</f>
        <v>3</v>
      </c>
      <c r="M2225" s="49">
        <f t="shared" ref="M2225" si="5474">L2225*C2225</f>
        <v>7200</v>
      </c>
    </row>
    <row r="2226" spans="1:13" s="42" customFormat="1" x14ac:dyDescent="0.25">
      <c r="A2226" s="5">
        <v>43053</v>
      </c>
      <c r="B2226" s="37" t="s">
        <v>352</v>
      </c>
      <c r="C2226" s="37">
        <v>3084</v>
      </c>
      <c r="D2226" s="37" t="s">
        <v>20</v>
      </c>
      <c r="E2226" s="74">
        <v>382</v>
      </c>
      <c r="F2226" s="37">
        <v>381</v>
      </c>
      <c r="G2226" s="37">
        <v>379</v>
      </c>
      <c r="H2226" s="74">
        <v>0</v>
      </c>
      <c r="I2226" s="49">
        <f t="shared" ref="I2226" si="5475">(IF(D2226="SELL",E2226-F2226,IF(D2226="BUY",F2226-E2226)))*C2226</f>
        <v>3084</v>
      </c>
      <c r="J2226" s="41">
        <f t="shared" ref="J2226" si="5476">(IF(D2226="SELL",IF(G2226="",0,F2226-G2226),IF(D2226="BUY",IF(G2226="",0,G2226-F2226))))*C2226</f>
        <v>6168</v>
      </c>
      <c r="K2226" s="8">
        <v>0</v>
      </c>
      <c r="L2226" s="49">
        <f t="shared" ref="L2226" si="5477">(J2226+I2226+K2226)/C2226</f>
        <v>3</v>
      </c>
      <c r="M2226" s="49">
        <f t="shared" ref="M2226" si="5478">L2226*C2226</f>
        <v>9252</v>
      </c>
    </row>
    <row r="2227" spans="1:13" s="42" customFormat="1" x14ac:dyDescent="0.25">
      <c r="A2227" s="5">
        <v>43053</v>
      </c>
      <c r="B2227" s="37" t="s">
        <v>330</v>
      </c>
      <c r="C2227" s="37">
        <v>5000</v>
      </c>
      <c r="D2227" s="37" t="s">
        <v>20</v>
      </c>
      <c r="E2227" s="74">
        <v>203.5</v>
      </c>
      <c r="F2227" s="37">
        <v>203</v>
      </c>
      <c r="G2227" s="37">
        <v>0</v>
      </c>
      <c r="H2227" s="74">
        <v>0</v>
      </c>
      <c r="I2227" s="49">
        <f t="shared" ref="I2227" si="5479">(IF(D2227="SELL",E2227-F2227,IF(D2227="BUY",F2227-E2227)))*C2227</f>
        <v>2500</v>
      </c>
      <c r="J2227" s="41">
        <v>0</v>
      </c>
      <c r="K2227" s="8">
        <v>0</v>
      </c>
      <c r="L2227" s="49">
        <f t="shared" ref="L2227" si="5480">(J2227+I2227+K2227)/C2227</f>
        <v>0.5</v>
      </c>
      <c r="M2227" s="49">
        <f t="shared" ref="M2227" si="5481">L2227*C2227</f>
        <v>2500</v>
      </c>
    </row>
    <row r="2228" spans="1:13" s="42" customFormat="1" x14ac:dyDescent="0.25">
      <c r="A2228" s="5">
        <v>43053</v>
      </c>
      <c r="B2228" s="37" t="s">
        <v>317</v>
      </c>
      <c r="C2228" s="37">
        <v>3500</v>
      </c>
      <c r="D2228" s="37" t="s">
        <v>20</v>
      </c>
      <c r="E2228" s="74">
        <v>187</v>
      </c>
      <c r="F2228" s="37">
        <v>186.2</v>
      </c>
      <c r="G2228" s="37">
        <v>185</v>
      </c>
      <c r="H2228" s="74">
        <v>0</v>
      </c>
      <c r="I2228" s="49">
        <f t="shared" ref="I2228" si="5482">(IF(D2228="SELL",E2228-F2228,IF(D2228="BUY",F2228-E2228)))*C2228</f>
        <v>2800.00000000004</v>
      </c>
      <c r="J2228" s="41">
        <f t="shared" ref="J2228" si="5483">(IF(D2228="SELL",IF(G2228="",0,F2228-G2228),IF(D2228="BUY",IF(G2228="",0,G2228-F2228))))*C2228</f>
        <v>4199.99999999996</v>
      </c>
      <c r="K2228" s="8">
        <v>0</v>
      </c>
      <c r="L2228" s="49">
        <f t="shared" ref="L2228" si="5484">(J2228+I2228+K2228)/C2228</f>
        <v>2</v>
      </c>
      <c r="M2228" s="49">
        <f t="shared" ref="M2228" si="5485">L2228*C2228</f>
        <v>7000</v>
      </c>
    </row>
    <row r="2229" spans="1:13" s="42" customFormat="1" x14ac:dyDescent="0.25">
      <c r="A2229" s="5">
        <v>43052</v>
      </c>
      <c r="B2229" s="37" t="s">
        <v>312</v>
      </c>
      <c r="C2229" s="37">
        <v>1000</v>
      </c>
      <c r="D2229" s="37" t="s">
        <v>17</v>
      </c>
      <c r="E2229" s="74">
        <v>831</v>
      </c>
      <c r="F2229" s="37">
        <v>834</v>
      </c>
      <c r="G2229" s="37">
        <v>839</v>
      </c>
      <c r="H2229" s="74">
        <v>0</v>
      </c>
      <c r="I2229" s="49">
        <f t="shared" ref="I2229" si="5486">(IF(D2229="SELL",E2229-F2229,IF(D2229="BUY",F2229-E2229)))*C2229</f>
        <v>3000</v>
      </c>
      <c r="J2229" s="41">
        <f t="shared" ref="J2229" si="5487">(IF(D2229="SELL",IF(G2229="",0,F2229-G2229),IF(D2229="BUY",IF(G2229="",0,G2229-F2229))))*C2229</f>
        <v>5000</v>
      </c>
      <c r="K2229" s="8">
        <v>0</v>
      </c>
      <c r="L2229" s="49">
        <f t="shared" ref="L2229" si="5488">(J2229+I2229+K2229)/C2229</f>
        <v>8</v>
      </c>
      <c r="M2229" s="49">
        <f t="shared" ref="M2229" si="5489">L2229*C2229</f>
        <v>8000</v>
      </c>
    </row>
    <row r="2230" spans="1:13" s="42" customFormat="1" x14ac:dyDescent="0.25">
      <c r="A2230" s="5">
        <v>43052</v>
      </c>
      <c r="B2230" s="37" t="s">
        <v>351</v>
      </c>
      <c r="C2230" s="37">
        <v>700</v>
      </c>
      <c r="D2230" s="37" t="s">
        <v>17</v>
      </c>
      <c r="E2230" s="74">
        <v>586</v>
      </c>
      <c r="F2230" s="37">
        <v>590</v>
      </c>
      <c r="G2230" s="37">
        <v>597</v>
      </c>
      <c r="H2230" s="74">
        <v>0</v>
      </c>
      <c r="I2230" s="49">
        <f t="shared" ref="I2230" si="5490">(IF(D2230="SELL",E2230-F2230,IF(D2230="BUY",F2230-E2230)))*C2230</f>
        <v>2800</v>
      </c>
      <c r="J2230" s="41">
        <f t="shared" ref="J2230" si="5491">(IF(D2230="SELL",IF(G2230="",0,F2230-G2230),IF(D2230="BUY",IF(G2230="",0,G2230-F2230))))*C2230</f>
        <v>4900</v>
      </c>
      <c r="K2230" s="8">
        <v>0</v>
      </c>
      <c r="L2230" s="49">
        <f t="shared" ref="L2230" si="5492">(J2230+I2230+K2230)/C2230</f>
        <v>11</v>
      </c>
      <c r="M2230" s="49">
        <f t="shared" ref="M2230" si="5493">L2230*C2230</f>
        <v>7700</v>
      </c>
    </row>
    <row r="2231" spans="1:13" s="42" customFormat="1" x14ac:dyDescent="0.25">
      <c r="A2231" s="5">
        <v>43049</v>
      </c>
      <c r="B2231" s="37" t="s">
        <v>350</v>
      </c>
      <c r="C2231" s="37">
        <v>4000</v>
      </c>
      <c r="D2231" s="37" t="s">
        <v>17</v>
      </c>
      <c r="E2231" s="74">
        <v>167.5</v>
      </c>
      <c r="F2231" s="37">
        <v>168.5</v>
      </c>
      <c r="G2231" s="37">
        <v>170</v>
      </c>
      <c r="H2231" s="74">
        <v>171</v>
      </c>
      <c r="I2231" s="49">
        <f t="shared" ref="I2231" si="5494">(IF(D2231="SELL",E2231-F2231,IF(D2231="BUY",F2231-E2231)))*C2231</f>
        <v>4000</v>
      </c>
      <c r="J2231" s="41">
        <f t="shared" ref="J2231" si="5495">(IF(D2231="SELL",IF(G2231="",0,F2231-G2231),IF(D2231="BUY",IF(G2231="",0,G2231-F2231))))*C2231</f>
        <v>6000</v>
      </c>
      <c r="K2231" s="8">
        <f>(IF(D2231="SELL",IF(H2231="",0,G2231-H2231),IF(D2231="BUY",IF(H2231="",0,(H2231-G2231)))))*C2231</f>
        <v>4000</v>
      </c>
      <c r="L2231" s="49">
        <f t="shared" ref="L2231" si="5496">(J2231+I2231+K2231)/C2231</f>
        <v>3.5</v>
      </c>
      <c r="M2231" s="49">
        <f t="shared" ref="M2231" si="5497">L2231*C2231</f>
        <v>14000</v>
      </c>
    </row>
    <row r="2232" spans="1:13" s="42" customFormat="1" x14ac:dyDescent="0.25">
      <c r="A2232" s="5">
        <v>43049</v>
      </c>
      <c r="B2232" s="37" t="s">
        <v>349</v>
      </c>
      <c r="C2232" s="37">
        <v>3000</v>
      </c>
      <c r="D2232" s="37" t="s">
        <v>17</v>
      </c>
      <c r="E2232" s="74">
        <v>264.5</v>
      </c>
      <c r="F2232" s="37">
        <v>265.5</v>
      </c>
      <c r="G2232" s="37">
        <v>0</v>
      </c>
      <c r="H2232" s="74">
        <v>0</v>
      </c>
      <c r="I2232" s="49">
        <f t="shared" ref="I2232" si="5498">(IF(D2232="SELL",E2232-F2232,IF(D2232="BUY",F2232-E2232)))*C2232</f>
        <v>3000</v>
      </c>
      <c r="J2232" s="41">
        <v>0</v>
      </c>
      <c r="K2232" s="8">
        <v>0</v>
      </c>
      <c r="L2232" s="49">
        <f t="shared" ref="L2232" si="5499">(J2232+I2232+K2232)/C2232</f>
        <v>1</v>
      </c>
      <c r="M2232" s="49">
        <f t="shared" ref="M2232" si="5500">L2232*C2232</f>
        <v>3000</v>
      </c>
    </row>
    <row r="2233" spans="1:13" s="42" customFormat="1" x14ac:dyDescent="0.25">
      <c r="A2233" s="5">
        <v>43048</v>
      </c>
      <c r="B2233" s="37" t="s">
        <v>234</v>
      </c>
      <c r="C2233" s="37">
        <v>3500</v>
      </c>
      <c r="D2233" s="37" t="s">
        <v>17</v>
      </c>
      <c r="E2233" s="74">
        <v>178.25</v>
      </c>
      <c r="F2233" s="37">
        <v>176</v>
      </c>
      <c r="G2233" s="37">
        <v>0</v>
      </c>
      <c r="H2233" s="74">
        <v>0</v>
      </c>
      <c r="I2233" s="49">
        <f t="shared" ref="I2233" si="5501">(IF(D2233="SELL",E2233-F2233,IF(D2233="BUY",F2233-E2233)))*C2233</f>
        <v>-7875</v>
      </c>
      <c r="J2233" s="41">
        <v>0</v>
      </c>
      <c r="K2233" s="8">
        <v>0</v>
      </c>
      <c r="L2233" s="49">
        <f t="shared" ref="L2233" si="5502">(J2233+I2233+K2233)/C2233</f>
        <v>-2.25</v>
      </c>
      <c r="M2233" s="49">
        <f t="shared" ref="M2233" si="5503">L2233*C2233</f>
        <v>-7875</v>
      </c>
    </row>
    <row r="2234" spans="1:13" s="42" customFormat="1" x14ac:dyDescent="0.25">
      <c r="A2234" s="5">
        <v>43048</v>
      </c>
      <c r="B2234" s="37" t="s">
        <v>348</v>
      </c>
      <c r="C2234" s="37">
        <v>3000</v>
      </c>
      <c r="D2234" s="37" t="s">
        <v>20</v>
      </c>
      <c r="E2234" s="74">
        <v>261.5</v>
      </c>
      <c r="F2234" s="37">
        <v>260.10000000000002</v>
      </c>
      <c r="G2234" s="37">
        <v>0</v>
      </c>
      <c r="H2234" s="74">
        <v>0</v>
      </c>
      <c r="I2234" s="49">
        <f t="shared" ref="I2234" si="5504">(IF(D2234="SELL",E2234-F2234,IF(D2234="BUY",F2234-E2234)))*C2234</f>
        <v>4199.9999999999318</v>
      </c>
      <c r="J2234" s="41">
        <v>0</v>
      </c>
      <c r="K2234" s="8">
        <v>0</v>
      </c>
      <c r="L2234" s="49">
        <f t="shared" ref="L2234" si="5505">(J2234+I2234+K2234)/C2234</f>
        <v>1.3999999999999773</v>
      </c>
      <c r="M2234" s="49">
        <f t="shared" ref="M2234" si="5506">L2234*C2234</f>
        <v>4199.9999999999318</v>
      </c>
    </row>
    <row r="2235" spans="1:13" s="42" customFormat="1" x14ac:dyDescent="0.25">
      <c r="A2235" s="5">
        <v>43047</v>
      </c>
      <c r="B2235" s="37" t="s">
        <v>347</v>
      </c>
      <c r="C2235" s="37">
        <v>6000</v>
      </c>
      <c r="D2235" s="37" t="s">
        <v>20</v>
      </c>
      <c r="E2235" s="74">
        <v>96</v>
      </c>
      <c r="F2235" s="37">
        <v>95.5</v>
      </c>
      <c r="G2235" s="37">
        <v>0</v>
      </c>
      <c r="H2235" s="74">
        <v>0</v>
      </c>
      <c r="I2235" s="49">
        <f t="shared" ref="I2235" si="5507">(IF(D2235="SELL",E2235-F2235,IF(D2235="BUY",F2235-E2235)))*C2235</f>
        <v>3000</v>
      </c>
      <c r="J2235" s="41">
        <v>0</v>
      </c>
      <c r="K2235" s="8">
        <v>0</v>
      </c>
      <c r="L2235" s="49">
        <f t="shared" ref="L2235" si="5508">(J2235+I2235+K2235)/C2235</f>
        <v>0.5</v>
      </c>
      <c r="M2235" s="49">
        <f t="shared" ref="M2235" si="5509">L2235*C2235</f>
        <v>3000</v>
      </c>
    </row>
    <row r="2236" spans="1:13" s="42" customFormat="1" x14ac:dyDescent="0.25">
      <c r="A2236" s="5">
        <v>43048</v>
      </c>
      <c r="B2236" s="37" t="s">
        <v>346</v>
      </c>
      <c r="C2236" s="37">
        <v>500</v>
      </c>
      <c r="D2236" s="37" t="s">
        <v>20</v>
      </c>
      <c r="E2236" s="74">
        <v>772</v>
      </c>
      <c r="F2236" s="37">
        <v>765</v>
      </c>
      <c r="G2236" s="37">
        <v>760</v>
      </c>
      <c r="H2236" s="74">
        <v>0</v>
      </c>
      <c r="I2236" s="49">
        <f t="shared" ref="I2236" si="5510">(IF(D2236="SELL",E2236-F2236,IF(D2236="BUY",F2236-E2236)))*C2236</f>
        <v>3500</v>
      </c>
      <c r="J2236" s="41">
        <f t="shared" ref="J2236:J2237" si="5511">(IF(D2236="SELL",IF(G2236="",0,F2236-G2236),IF(D2236="BUY",IF(G2236="",0,G2236-F2236))))*C2236</f>
        <v>2500</v>
      </c>
      <c r="K2236" s="8">
        <v>2500</v>
      </c>
      <c r="L2236" s="49">
        <f t="shared" ref="L2236" si="5512">(J2236+I2236+K2236)/C2236</f>
        <v>17</v>
      </c>
      <c r="M2236" s="49">
        <f t="shared" ref="M2236" si="5513">L2236*C2236</f>
        <v>8500</v>
      </c>
    </row>
    <row r="2237" spans="1:13" s="42" customFormat="1" x14ac:dyDescent="0.25">
      <c r="A2237" s="5">
        <v>43047</v>
      </c>
      <c r="B2237" s="37" t="s">
        <v>345</v>
      </c>
      <c r="C2237" s="37">
        <v>2750</v>
      </c>
      <c r="D2237" s="37" t="s">
        <v>20</v>
      </c>
      <c r="E2237" s="74">
        <v>308.2</v>
      </c>
      <c r="F2237" s="37">
        <v>307</v>
      </c>
      <c r="G2237" s="37">
        <v>305</v>
      </c>
      <c r="H2237" s="74">
        <v>0</v>
      </c>
      <c r="I2237" s="49">
        <f t="shared" ref="I2237" si="5514">(IF(D2237="SELL",E2237-F2237,IF(D2237="BUY",F2237-E2237)))*C2237</f>
        <v>3299.9999999999686</v>
      </c>
      <c r="J2237" s="41">
        <f t="shared" si="5511"/>
        <v>5500</v>
      </c>
      <c r="K2237" s="8">
        <v>0</v>
      </c>
      <c r="L2237" s="49">
        <f t="shared" ref="L2237" si="5515">(J2237+I2237+K2237)/C2237</f>
        <v>3.1999999999999886</v>
      </c>
      <c r="M2237" s="49">
        <f t="shared" ref="M2237" si="5516">L2237*C2237</f>
        <v>8799.9999999999691</v>
      </c>
    </row>
    <row r="2238" spans="1:13" s="42" customFormat="1" x14ac:dyDescent="0.25">
      <c r="A2238" s="5">
        <v>43047</v>
      </c>
      <c r="B2238" s="37" t="s">
        <v>283</v>
      </c>
      <c r="C2238" s="37">
        <v>600</v>
      </c>
      <c r="D2238" s="37" t="s">
        <v>20</v>
      </c>
      <c r="E2238" s="74">
        <v>1275</v>
      </c>
      <c r="F2238" s="37">
        <v>1270</v>
      </c>
      <c r="G2238" s="37">
        <v>1265</v>
      </c>
      <c r="H2238" s="74">
        <v>0</v>
      </c>
      <c r="I2238" s="49">
        <f t="shared" ref="I2238" si="5517">(IF(D2238="SELL",E2238-F2238,IF(D2238="BUY",F2238-E2238)))*C2238</f>
        <v>3000</v>
      </c>
      <c r="J2238" s="41">
        <f t="shared" ref="J2238" si="5518">(IF(D2238="SELL",IF(G2238="",0,F2238-G2238),IF(D2238="BUY",IF(G2238="",0,G2238-F2238))))*C2238</f>
        <v>3000</v>
      </c>
      <c r="K2238" s="8">
        <v>0</v>
      </c>
      <c r="L2238" s="49">
        <f t="shared" ref="L2238" si="5519">(J2238+I2238+K2238)/C2238</f>
        <v>10</v>
      </c>
      <c r="M2238" s="49">
        <f t="shared" ref="M2238" si="5520">L2238*C2238</f>
        <v>6000</v>
      </c>
    </row>
    <row r="2239" spans="1:13" s="42" customFormat="1" x14ac:dyDescent="0.25">
      <c r="A2239" s="5">
        <v>43047</v>
      </c>
      <c r="B2239" s="37" t="s">
        <v>344</v>
      </c>
      <c r="C2239" s="37">
        <v>1200</v>
      </c>
      <c r="D2239" s="37" t="s">
        <v>17</v>
      </c>
      <c r="E2239" s="74">
        <v>730</v>
      </c>
      <c r="F2239" s="37">
        <v>733</v>
      </c>
      <c r="G2239" s="37">
        <v>0</v>
      </c>
      <c r="H2239" s="74">
        <v>0</v>
      </c>
      <c r="I2239" s="49">
        <f t="shared" ref="I2239" si="5521">(IF(D2239="SELL",E2239-F2239,IF(D2239="BUY",F2239-E2239)))*C2239</f>
        <v>3600</v>
      </c>
      <c r="J2239" s="41">
        <v>0</v>
      </c>
      <c r="K2239" s="8">
        <v>0</v>
      </c>
      <c r="L2239" s="49">
        <f t="shared" ref="L2239" si="5522">(J2239+I2239+K2239)/C2239</f>
        <v>3</v>
      </c>
      <c r="M2239" s="49">
        <f t="shared" ref="M2239" si="5523">L2239*C2239</f>
        <v>3600</v>
      </c>
    </row>
    <row r="2240" spans="1:13" s="42" customFormat="1" x14ac:dyDescent="0.25">
      <c r="A2240" s="5">
        <v>43047</v>
      </c>
      <c r="B2240" s="37" t="s">
        <v>343</v>
      </c>
      <c r="C2240" s="37">
        <v>500</v>
      </c>
      <c r="D2240" s="37" t="s">
        <v>17</v>
      </c>
      <c r="E2240" s="74">
        <v>1300</v>
      </c>
      <c r="F2240" s="37">
        <v>1304</v>
      </c>
      <c r="G2240" s="37">
        <v>0</v>
      </c>
      <c r="H2240" s="74">
        <v>0</v>
      </c>
      <c r="I2240" s="49">
        <f t="shared" ref="I2240" si="5524">(IF(D2240="SELL",E2240-F2240,IF(D2240="BUY",F2240-E2240)))*C2240</f>
        <v>2000</v>
      </c>
      <c r="J2240" s="41">
        <v>0</v>
      </c>
      <c r="K2240" s="8">
        <v>0</v>
      </c>
      <c r="L2240" s="49">
        <f t="shared" ref="L2240" si="5525">(J2240+I2240+K2240)/C2240</f>
        <v>4</v>
      </c>
      <c r="M2240" s="49">
        <f t="shared" ref="M2240" si="5526">L2240*C2240</f>
        <v>2000</v>
      </c>
    </row>
    <row r="2241" spans="1:13" s="42" customFormat="1" x14ac:dyDescent="0.25">
      <c r="A2241" s="5">
        <v>43046</v>
      </c>
      <c r="B2241" s="37" t="s">
        <v>337</v>
      </c>
      <c r="C2241" s="37">
        <v>1500</v>
      </c>
      <c r="D2241" s="37" t="s">
        <v>20</v>
      </c>
      <c r="E2241" s="74">
        <v>633.5</v>
      </c>
      <c r="F2241" s="37">
        <v>637</v>
      </c>
      <c r="G2241" s="37">
        <v>0</v>
      </c>
      <c r="H2241" s="74">
        <v>0</v>
      </c>
      <c r="I2241" s="49">
        <f t="shared" ref="I2241" si="5527">(IF(D2241="SELL",E2241-F2241,IF(D2241="BUY",F2241-E2241)))*C2241</f>
        <v>-5250</v>
      </c>
      <c r="J2241" s="41">
        <v>0</v>
      </c>
      <c r="K2241" s="8">
        <v>0</v>
      </c>
      <c r="L2241" s="49">
        <f t="shared" ref="L2241" si="5528">(J2241+I2241+K2241)/C2241</f>
        <v>-3.5</v>
      </c>
      <c r="M2241" s="49">
        <f t="shared" ref="M2241" si="5529">L2241*C2241</f>
        <v>-5250</v>
      </c>
    </row>
    <row r="2242" spans="1:13" s="42" customFormat="1" x14ac:dyDescent="0.25">
      <c r="A2242" s="5">
        <v>43046</v>
      </c>
      <c r="B2242" s="37" t="s">
        <v>342</v>
      </c>
      <c r="C2242" s="37">
        <v>8000</v>
      </c>
      <c r="D2242" s="37" t="s">
        <v>20</v>
      </c>
      <c r="E2242" s="74">
        <v>104</v>
      </c>
      <c r="F2242" s="37">
        <v>103.5</v>
      </c>
      <c r="G2242" s="37">
        <v>103.1</v>
      </c>
      <c r="H2242" s="74">
        <v>0</v>
      </c>
      <c r="I2242" s="49">
        <f t="shared" ref="I2242:I2243" si="5530">(IF(D2242="SELL",E2242-F2242,IF(D2242="BUY",F2242-E2242)))*C2242</f>
        <v>4000</v>
      </c>
      <c r="J2242" s="41">
        <f t="shared" ref="J2242" si="5531">(IF(D2242="SELL",IF(G2242="",0,F2242-G2242),IF(D2242="BUY",IF(G2242="",0,G2242-F2242))))*C2242</f>
        <v>3200.0000000000455</v>
      </c>
      <c r="K2242" s="8">
        <v>0</v>
      </c>
      <c r="L2242" s="49">
        <f t="shared" ref="L2242:L2243" si="5532">(J2242+I2242+K2242)/C2242</f>
        <v>0.90000000000000568</v>
      </c>
      <c r="M2242" s="49">
        <f t="shared" ref="M2242:M2243" si="5533">L2242*C2242</f>
        <v>7200.0000000000455</v>
      </c>
    </row>
    <row r="2243" spans="1:13" s="42" customFormat="1" x14ac:dyDescent="0.25">
      <c r="A2243" s="5">
        <v>43046</v>
      </c>
      <c r="B2243" s="37" t="s">
        <v>331</v>
      </c>
      <c r="C2243" s="37">
        <v>2000</v>
      </c>
      <c r="D2243" s="37" t="s">
        <v>17</v>
      </c>
      <c r="E2243" s="74">
        <v>509</v>
      </c>
      <c r="F2243" s="37">
        <v>510</v>
      </c>
      <c r="G2243" s="37">
        <v>0</v>
      </c>
      <c r="H2243" s="74">
        <v>0</v>
      </c>
      <c r="I2243" s="49">
        <f t="shared" si="5530"/>
        <v>2000</v>
      </c>
      <c r="J2243" s="41">
        <v>0</v>
      </c>
      <c r="K2243" s="8">
        <v>0</v>
      </c>
      <c r="L2243" s="49">
        <f t="shared" si="5532"/>
        <v>1</v>
      </c>
      <c r="M2243" s="49">
        <f t="shared" si="5533"/>
        <v>2000</v>
      </c>
    </row>
    <row r="2244" spans="1:13" s="42" customFormat="1" x14ac:dyDescent="0.25">
      <c r="A2244" s="5">
        <v>43046</v>
      </c>
      <c r="B2244" s="37" t="s">
        <v>270</v>
      </c>
      <c r="C2244" s="37">
        <v>2000</v>
      </c>
      <c r="D2244" s="37" t="s">
        <v>17</v>
      </c>
      <c r="E2244" s="74">
        <v>476</v>
      </c>
      <c r="F2244" s="37">
        <v>477</v>
      </c>
      <c r="G2244" s="37">
        <v>0</v>
      </c>
      <c r="H2244" s="74">
        <v>0</v>
      </c>
      <c r="I2244" s="49">
        <f t="shared" ref="I2244" si="5534">(IF(D2244="SELL",E2244-F2244,IF(D2244="BUY",F2244-E2244)))*C2244</f>
        <v>2000</v>
      </c>
      <c r="J2244" s="41">
        <v>0</v>
      </c>
      <c r="K2244" s="8">
        <v>0</v>
      </c>
      <c r="L2244" s="49">
        <f t="shared" ref="L2244" si="5535">(J2244+I2244+K2244)/C2244</f>
        <v>1</v>
      </c>
      <c r="M2244" s="49">
        <f t="shared" ref="M2244" si="5536">L2244*C2244</f>
        <v>2000</v>
      </c>
    </row>
    <row r="2245" spans="1:13" s="42" customFormat="1" x14ac:dyDescent="0.25">
      <c r="A2245" s="5">
        <v>43045</v>
      </c>
      <c r="B2245" s="37" t="s">
        <v>341</v>
      </c>
      <c r="C2245" s="37">
        <v>2750</v>
      </c>
      <c r="D2245" s="37" t="s">
        <v>17</v>
      </c>
      <c r="E2245" s="74">
        <v>319</v>
      </c>
      <c r="F2245" s="37">
        <v>317</v>
      </c>
      <c r="G2245" s="37">
        <v>0</v>
      </c>
      <c r="H2245" s="74">
        <v>0</v>
      </c>
      <c r="I2245" s="49">
        <f t="shared" ref="I2245" si="5537">(IF(D2245="SELL",E2245-F2245,IF(D2245="BUY",F2245-E2245)))*C2245</f>
        <v>-5500</v>
      </c>
      <c r="J2245" s="41">
        <v>0</v>
      </c>
      <c r="K2245" s="8">
        <v>0</v>
      </c>
      <c r="L2245" s="49">
        <f t="shared" ref="L2245" si="5538">(J2245+I2245+K2245)/C2245</f>
        <v>-2</v>
      </c>
      <c r="M2245" s="49">
        <f t="shared" ref="M2245" si="5539">L2245*C2245</f>
        <v>-5500</v>
      </c>
    </row>
    <row r="2246" spans="1:13" s="42" customFormat="1" x14ac:dyDescent="0.25">
      <c r="A2246" s="5">
        <v>43045</v>
      </c>
      <c r="B2246" s="37" t="s">
        <v>279</v>
      </c>
      <c r="C2246" s="37">
        <v>400</v>
      </c>
      <c r="D2246" s="37" t="s">
        <v>17</v>
      </c>
      <c r="E2246" s="74">
        <v>1798</v>
      </c>
      <c r="F2246" s="37">
        <v>1804</v>
      </c>
      <c r="G2246" s="37">
        <v>1810</v>
      </c>
      <c r="H2246" s="74">
        <v>0</v>
      </c>
      <c r="I2246" s="49">
        <f t="shared" ref="I2246:I2247" si="5540">(IF(D2246="SELL",E2246-F2246,IF(D2246="BUY",F2246-E2246)))*C2246</f>
        <v>2400</v>
      </c>
      <c r="J2246" s="41">
        <f t="shared" ref="J2246" si="5541">(IF(D2246="SELL",IF(G2246="",0,F2246-G2246),IF(D2246="BUY",IF(G2246="",0,G2246-F2246))))*C2246</f>
        <v>2400</v>
      </c>
      <c r="K2246" s="8">
        <v>0</v>
      </c>
      <c r="L2246" s="49">
        <f t="shared" ref="L2246:L2247" si="5542">(J2246+I2246+K2246)/C2246</f>
        <v>12</v>
      </c>
      <c r="M2246" s="49">
        <f t="shared" ref="M2246:M2247" si="5543">L2246*C2246</f>
        <v>4800</v>
      </c>
    </row>
    <row r="2247" spans="1:13" s="42" customFormat="1" x14ac:dyDescent="0.25">
      <c r="A2247" s="5">
        <v>43045</v>
      </c>
      <c r="B2247" s="37" t="s">
        <v>326</v>
      </c>
      <c r="C2247" s="37">
        <v>6000</v>
      </c>
      <c r="D2247" s="37" t="s">
        <v>17</v>
      </c>
      <c r="E2247" s="74">
        <v>207</v>
      </c>
      <c r="F2247" s="37">
        <v>207.5</v>
      </c>
      <c r="G2247" s="37">
        <v>0</v>
      </c>
      <c r="H2247" s="74">
        <v>0</v>
      </c>
      <c r="I2247" s="49">
        <f t="shared" si="5540"/>
        <v>3000</v>
      </c>
      <c r="J2247" s="41">
        <v>0</v>
      </c>
      <c r="K2247" s="8">
        <v>0</v>
      </c>
      <c r="L2247" s="49">
        <f t="shared" si="5542"/>
        <v>0.5</v>
      </c>
      <c r="M2247" s="49">
        <f t="shared" si="5543"/>
        <v>3000</v>
      </c>
    </row>
    <row r="2248" spans="1:13" s="42" customFormat="1" x14ac:dyDescent="0.25">
      <c r="A2248" s="5">
        <v>43042</v>
      </c>
      <c r="B2248" s="37" t="s">
        <v>284</v>
      </c>
      <c r="C2248" s="37">
        <v>1500</v>
      </c>
      <c r="D2248" s="37" t="s">
        <v>17</v>
      </c>
      <c r="E2248" s="74">
        <v>443</v>
      </c>
      <c r="F2248" s="37">
        <v>445</v>
      </c>
      <c r="G2248" s="37">
        <v>448</v>
      </c>
      <c r="H2248" s="74">
        <v>0</v>
      </c>
      <c r="I2248" s="49">
        <f t="shared" ref="I2248" si="5544">(IF(D2248="SELL",E2248-F2248,IF(D2248="BUY",F2248-E2248)))*C2248</f>
        <v>3000</v>
      </c>
      <c r="J2248" s="41">
        <f t="shared" ref="J2248" si="5545">(IF(D2248="SELL",IF(G2248="",0,F2248-G2248),IF(D2248="BUY",IF(G2248="",0,G2248-F2248))))*C2248</f>
        <v>4500</v>
      </c>
      <c r="K2248" s="8">
        <v>0</v>
      </c>
      <c r="L2248" s="49">
        <f t="shared" ref="L2248" si="5546">(J2248+I2248+K2248)/C2248</f>
        <v>5</v>
      </c>
      <c r="M2248" s="49">
        <f t="shared" ref="M2248" si="5547">L2248*C2248</f>
        <v>7500</v>
      </c>
    </row>
    <row r="2249" spans="1:13" s="42" customFormat="1" x14ac:dyDescent="0.25">
      <c r="A2249" s="5">
        <v>43042</v>
      </c>
      <c r="B2249" s="37" t="s">
        <v>340</v>
      </c>
      <c r="C2249" s="37">
        <v>6000</v>
      </c>
      <c r="D2249" s="37" t="s">
        <v>20</v>
      </c>
      <c r="E2249" s="74">
        <v>181</v>
      </c>
      <c r="F2249" s="37">
        <v>180.5</v>
      </c>
      <c r="G2249" s="37">
        <v>179.5</v>
      </c>
      <c r="H2249" s="74">
        <v>0</v>
      </c>
      <c r="I2249" s="49">
        <f t="shared" ref="I2249" si="5548">(IF(D2249="SELL",E2249-F2249,IF(D2249="BUY",F2249-E2249)))*C2249</f>
        <v>3000</v>
      </c>
      <c r="J2249" s="41">
        <f t="shared" ref="J2249" si="5549">(IF(D2249="SELL",IF(G2249="",0,F2249-G2249),IF(D2249="BUY",IF(G2249="",0,G2249-F2249))))*C2249</f>
        <v>6000</v>
      </c>
      <c r="K2249" s="8">
        <v>0</v>
      </c>
      <c r="L2249" s="49">
        <f t="shared" ref="L2249" si="5550">(J2249+I2249+K2249)/C2249</f>
        <v>1.5</v>
      </c>
      <c r="M2249" s="49">
        <f t="shared" ref="M2249" si="5551">L2249*C2249</f>
        <v>9000</v>
      </c>
    </row>
    <row r="2250" spans="1:13" s="42" customFormat="1" x14ac:dyDescent="0.25">
      <c r="A2250" s="5">
        <v>43042</v>
      </c>
      <c r="B2250" s="37" t="s">
        <v>233</v>
      </c>
      <c r="C2250" s="37">
        <v>1000</v>
      </c>
      <c r="D2250" s="37" t="s">
        <v>17</v>
      </c>
      <c r="E2250" s="74">
        <v>996</v>
      </c>
      <c r="F2250" s="37">
        <v>998</v>
      </c>
      <c r="G2250" s="37">
        <v>1000</v>
      </c>
      <c r="H2250" s="74">
        <v>0</v>
      </c>
      <c r="I2250" s="49">
        <f t="shared" ref="I2250" si="5552">(IF(D2250="SELL",E2250-F2250,IF(D2250="BUY",F2250-E2250)))*C2250</f>
        <v>2000</v>
      </c>
      <c r="J2250" s="41">
        <v>2000</v>
      </c>
      <c r="K2250" s="8">
        <v>0</v>
      </c>
      <c r="L2250" s="49">
        <f t="shared" ref="L2250" si="5553">(J2250+I2250+K2250)/C2250</f>
        <v>4</v>
      </c>
      <c r="M2250" s="49">
        <f t="shared" ref="M2250" si="5554">L2250*C2250</f>
        <v>4000</v>
      </c>
    </row>
    <row r="2251" spans="1:13" s="42" customFormat="1" x14ac:dyDescent="0.25">
      <c r="A2251" s="5">
        <v>43042</v>
      </c>
      <c r="B2251" s="37" t="s">
        <v>90</v>
      </c>
      <c r="C2251" s="37">
        <v>1000</v>
      </c>
      <c r="D2251" s="37" t="s">
        <v>17</v>
      </c>
      <c r="E2251" s="74">
        <v>992</v>
      </c>
      <c r="F2251" s="37">
        <v>995</v>
      </c>
      <c r="G2251" s="37">
        <v>1000</v>
      </c>
      <c r="H2251" s="74">
        <v>0</v>
      </c>
      <c r="I2251" s="49">
        <f t="shared" ref="I2251" si="5555">(IF(D2251="SELL",E2251-F2251,IF(D2251="BUY",F2251-E2251)))*C2251</f>
        <v>3000</v>
      </c>
      <c r="J2251" s="41">
        <f t="shared" ref="J2251" si="5556">(IF(D2251="SELL",IF(G2251="",0,F2251-G2251),IF(D2251="BUY",IF(G2251="",0,G2251-F2251))))*C2251</f>
        <v>5000</v>
      </c>
      <c r="K2251" s="8">
        <v>0</v>
      </c>
      <c r="L2251" s="49">
        <f t="shared" ref="L2251" si="5557">(J2251+I2251+K2251)/C2251</f>
        <v>8</v>
      </c>
      <c r="M2251" s="49">
        <f t="shared" ref="M2251" si="5558">L2251*C2251</f>
        <v>8000</v>
      </c>
    </row>
    <row r="2252" spans="1:13" s="42" customFormat="1" x14ac:dyDescent="0.25">
      <c r="A2252" s="5">
        <v>43041</v>
      </c>
      <c r="B2252" s="37" t="s">
        <v>339</v>
      </c>
      <c r="C2252" s="37">
        <v>6000</v>
      </c>
      <c r="D2252" s="37" t="s">
        <v>17</v>
      </c>
      <c r="E2252" s="74">
        <v>138.19999999999999</v>
      </c>
      <c r="F2252" s="37">
        <v>139</v>
      </c>
      <c r="G2252" s="37">
        <v>140.5</v>
      </c>
      <c r="H2252" s="74">
        <v>0</v>
      </c>
      <c r="I2252" s="49">
        <f t="shared" ref="I2252" si="5559">(IF(D2252="SELL",E2252-F2252,IF(D2252="BUY",F2252-E2252)))*C2252</f>
        <v>4800.0000000000682</v>
      </c>
      <c r="J2252" s="41">
        <f t="shared" ref="J2252" si="5560">(IF(D2252="SELL",IF(G2252="",0,F2252-G2252),IF(D2252="BUY",IF(G2252="",0,G2252-F2252))))*C2252</f>
        <v>9000</v>
      </c>
      <c r="K2252" s="8">
        <v>0</v>
      </c>
      <c r="L2252" s="49">
        <f t="shared" ref="L2252" si="5561">(J2252+I2252+K2252)/C2252</f>
        <v>2.3000000000000114</v>
      </c>
      <c r="M2252" s="49">
        <f t="shared" ref="M2252" si="5562">L2252*C2252</f>
        <v>13800.000000000069</v>
      </c>
    </row>
    <row r="2253" spans="1:13" s="42" customFormat="1" x14ac:dyDescent="0.25">
      <c r="A2253" s="5">
        <v>43041</v>
      </c>
      <c r="B2253" s="37" t="s">
        <v>338</v>
      </c>
      <c r="C2253" s="37">
        <v>1200</v>
      </c>
      <c r="D2253" s="37" t="s">
        <v>17</v>
      </c>
      <c r="E2253" s="74">
        <v>354</v>
      </c>
      <c r="F2253" s="37">
        <v>355.5</v>
      </c>
      <c r="G2253" s="37">
        <v>357</v>
      </c>
      <c r="H2253" s="74">
        <v>0</v>
      </c>
      <c r="I2253" s="49">
        <f t="shared" ref="I2253:I2254" si="5563">(IF(D2253="SELL",E2253-F2253,IF(D2253="BUY",F2253-E2253)))*C2253</f>
        <v>1800</v>
      </c>
      <c r="J2253" s="41">
        <f t="shared" ref="J2253" si="5564">(IF(D2253="SELL",IF(G2253="",0,F2253-G2253),IF(D2253="BUY",IF(G2253="",0,G2253-F2253))))*C2253</f>
        <v>1800</v>
      </c>
      <c r="K2253" s="8">
        <v>0</v>
      </c>
      <c r="L2253" s="49">
        <f t="shared" ref="L2253:L2254" si="5565">(J2253+I2253+K2253)/C2253</f>
        <v>3</v>
      </c>
      <c r="M2253" s="49">
        <f t="shared" ref="M2253:M2254" si="5566">L2253*C2253</f>
        <v>3600</v>
      </c>
    </row>
    <row r="2254" spans="1:13" s="42" customFormat="1" x14ac:dyDescent="0.25">
      <c r="A2254" s="5">
        <v>43040</v>
      </c>
      <c r="B2254" s="37" t="s">
        <v>244</v>
      </c>
      <c r="C2254" s="37">
        <v>7000</v>
      </c>
      <c r="D2254" s="37" t="s">
        <v>17</v>
      </c>
      <c r="E2254" s="74">
        <v>132.80000000000001</v>
      </c>
      <c r="F2254" s="37">
        <v>133.19999999999999</v>
      </c>
      <c r="G2254" s="37">
        <v>0</v>
      </c>
      <c r="H2254" s="74">
        <v>0</v>
      </c>
      <c r="I2254" s="49">
        <f t="shared" si="5563"/>
        <v>2799.9999999998408</v>
      </c>
      <c r="J2254" s="41">
        <v>0</v>
      </c>
      <c r="K2254" s="8">
        <v>0</v>
      </c>
      <c r="L2254" s="49">
        <f t="shared" si="5565"/>
        <v>0.39999999999997726</v>
      </c>
      <c r="M2254" s="49">
        <f t="shared" si="5566"/>
        <v>2799.9999999998408</v>
      </c>
    </row>
    <row r="2255" spans="1:13" s="42" customFormat="1" x14ac:dyDescent="0.25">
      <c r="A2255" s="5">
        <v>43040</v>
      </c>
      <c r="B2255" s="37" t="s">
        <v>220</v>
      </c>
      <c r="C2255" s="37">
        <v>1500</v>
      </c>
      <c r="D2255" s="37" t="s">
        <v>17</v>
      </c>
      <c r="E2255" s="74">
        <v>586.5</v>
      </c>
      <c r="F2255" s="37">
        <v>588</v>
      </c>
      <c r="G2255" s="37">
        <v>0</v>
      </c>
      <c r="H2255" s="74">
        <v>0</v>
      </c>
      <c r="I2255" s="49">
        <f t="shared" ref="I2255" si="5567">(IF(D2255="SELL",E2255-F2255,IF(D2255="BUY",F2255-E2255)))*C2255</f>
        <v>2250</v>
      </c>
      <c r="J2255" s="41">
        <v>0</v>
      </c>
      <c r="K2255" s="8">
        <v>0</v>
      </c>
      <c r="L2255" s="49">
        <f t="shared" ref="L2255" si="5568">(J2255+I2255+K2255)/C2255</f>
        <v>1.5</v>
      </c>
      <c r="M2255" s="49">
        <f t="shared" ref="M2255" si="5569">L2255*C2255</f>
        <v>2250</v>
      </c>
    </row>
    <row r="2256" spans="1:13" s="42" customFormat="1" x14ac:dyDescent="0.25">
      <c r="A2256" s="5">
        <v>43040</v>
      </c>
      <c r="B2256" s="37" t="s">
        <v>337</v>
      </c>
      <c r="C2256" s="37">
        <v>1500</v>
      </c>
      <c r="D2256" s="37" t="s">
        <v>17</v>
      </c>
      <c r="E2256" s="74">
        <v>656</v>
      </c>
      <c r="F2256" s="37">
        <v>658</v>
      </c>
      <c r="G2256" s="37">
        <v>660</v>
      </c>
      <c r="H2256" s="74">
        <v>0</v>
      </c>
      <c r="I2256" s="49">
        <f t="shared" ref="I2256" si="5570">(IF(D2256="SELL",E2256-F2256,IF(D2256="BUY",F2256-E2256)))*C2256</f>
        <v>3000</v>
      </c>
      <c r="J2256" s="41">
        <f t="shared" ref="J2256" si="5571">(IF(D2256="SELL",IF(G2256="",0,F2256-G2256),IF(D2256="BUY",IF(G2256="",0,G2256-F2256))))*C2256</f>
        <v>3000</v>
      </c>
      <c r="K2256" s="8">
        <v>0</v>
      </c>
      <c r="L2256" s="49">
        <f t="shared" ref="L2256" si="5572">(J2256+I2256+K2256)/C2256</f>
        <v>4</v>
      </c>
      <c r="M2256" s="49">
        <f t="shared" ref="M2256" si="5573">L2256*C2256</f>
        <v>6000</v>
      </c>
    </row>
    <row r="2257" spans="1:13" s="42" customFormat="1" x14ac:dyDescent="0.25">
      <c r="A2257" s="5">
        <v>43039</v>
      </c>
      <c r="B2257" s="37" t="s">
        <v>336</v>
      </c>
      <c r="C2257" s="37">
        <v>1200</v>
      </c>
      <c r="D2257" s="37" t="s">
        <v>20</v>
      </c>
      <c r="E2257" s="74">
        <v>525</v>
      </c>
      <c r="F2257" s="37">
        <v>523</v>
      </c>
      <c r="G2257" s="37">
        <v>520</v>
      </c>
      <c r="H2257" s="74">
        <v>0</v>
      </c>
      <c r="I2257" s="49">
        <f t="shared" ref="I2257" si="5574">(IF(D2257="SELL",E2257-F2257,IF(D2257="BUY",F2257-E2257)))*C2257</f>
        <v>2400</v>
      </c>
      <c r="J2257" s="41">
        <f t="shared" ref="J2257" si="5575">(IF(D2257="SELL",IF(G2257="",0,F2257-G2257),IF(D2257="BUY",IF(G2257="",0,G2257-F2257))))*C2257</f>
        <v>3600</v>
      </c>
      <c r="K2257" s="8">
        <v>0</v>
      </c>
      <c r="L2257" s="49">
        <f t="shared" ref="L2257" si="5576">(J2257+I2257+K2257)/C2257</f>
        <v>5</v>
      </c>
      <c r="M2257" s="49">
        <f t="shared" ref="M2257" si="5577">L2257*C2257</f>
        <v>6000</v>
      </c>
    </row>
    <row r="2258" spans="1:13" s="42" customFormat="1" x14ac:dyDescent="0.25">
      <c r="A2258" s="5">
        <v>43039</v>
      </c>
      <c r="B2258" s="37" t="s">
        <v>64</v>
      </c>
      <c r="C2258" s="37">
        <v>1000</v>
      </c>
      <c r="D2258" s="37" t="s">
        <v>17</v>
      </c>
      <c r="E2258" s="74">
        <v>566.5</v>
      </c>
      <c r="F2258" s="37">
        <v>571</v>
      </c>
      <c r="G2258" s="37">
        <v>0</v>
      </c>
      <c r="H2258" s="74">
        <v>0</v>
      </c>
      <c r="I2258" s="49">
        <f t="shared" ref="I2258" si="5578">(IF(D2258="SELL",E2258-F2258,IF(D2258="BUY",F2258-E2258)))*C2258</f>
        <v>4500</v>
      </c>
      <c r="J2258" s="41">
        <v>0</v>
      </c>
      <c r="K2258" s="8">
        <v>0</v>
      </c>
      <c r="L2258" s="49">
        <f t="shared" ref="L2258" si="5579">(J2258+I2258+K2258)/C2258</f>
        <v>4.5</v>
      </c>
      <c r="M2258" s="49">
        <f t="shared" ref="M2258" si="5580">L2258*C2258</f>
        <v>4500</v>
      </c>
    </row>
    <row r="2259" spans="1:13" s="42" customFormat="1" x14ac:dyDescent="0.25">
      <c r="A2259" s="5">
        <v>43038</v>
      </c>
      <c r="B2259" s="37" t="s">
        <v>335</v>
      </c>
      <c r="C2259" s="37">
        <v>1100</v>
      </c>
      <c r="D2259" s="37" t="s">
        <v>17</v>
      </c>
      <c r="E2259" s="74">
        <v>628</v>
      </c>
      <c r="F2259" s="37">
        <v>629.5</v>
      </c>
      <c r="G2259" s="37">
        <v>0</v>
      </c>
      <c r="H2259" s="74">
        <v>0</v>
      </c>
      <c r="I2259" s="49">
        <f t="shared" ref="I2259" si="5581">(IF(D2259="SELL",E2259-F2259,IF(D2259="BUY",F2259-E2259)))*C2259</f>
        <v>1650</v>
      </c>
      <c r="J2259" s="41">
        <v>0</v>
      </c>
      <c r="K2259" s="8">
        <v>0</v>
      </c>
      <c r="L2259" s="49">
        <f t="shared" ref="L2259" si="5582">(J2259+I2259+K2259)/C2259</f>
        <v>1.5</v>
      </c>
      <c r="M2259" s="49">
        <f t="shared" ref="M2259" si="5583">L2259*C2259</f>
        <v>1650</v>
      </c>
    </row>
    <row r="2260" spans="1:13" s="42" customFormat="1" x14ac:dyDescent="0.25">
      <c r="A2260" s="5">
        <v>43038</v>
      </c>
      <c r="B2260" s="37" t="s">
        <v>94</v>
      </c>
      <c r="C2260" s="37">
        <v>1800</v>
      </c>
      <c r="D2260" s="37" t="s">
        <v>17</v>
      </c>
      <c r="E2260" s="74">
        <v>364</v>
      </c>
      <c r="F2260" s="37">
        <v>365</v>
      </c>
      <c r="G2260" s="37">
        <v>0</v>
      </c>
      <c r="H2260" s="74">
        <v>0</v>
      </c>
      <c r="I2260" s="49">
        <f t="shared" ref="I2260" si="5584">(IF(D2260="SELL",E2260-F2260,IF(D2260="BUY",F2260-E2260)))*C2260</f>
        <v>1800</v>
      </c>
      <c r="J2260" s="41">
        <v>0</v>
      </c>
      <c r="K2260" s="8">
        <v>0</v>
      </c>
      <c r="L2260" s="49">
        <f t="shared" ref="L2260" si="5585">(J2260+I2260+K2260)/C2260</f>
        <v>1</v>
      </c>
      <c r="M2260" s="49">
        <f t="shared" ref="M2260" si="5586">L2260*C2260</f>
        <v>1800</v>
      </c>
    </row>
    <row r="2261" spans="1:13" s="42" customFormat="1" x14ac:dyDescent="0.25">
      <c r="A2261" s="5">
        <v>43035</v>
      </c>
      <c r="B2261" s="37" t="s">
        <v>218</v>
      </c>
      <c r="C2261" s="37">
        <v>2000</v>
      </c>
      <c r="D2261" s="37" t="s">
        <v>17</v>
      </c>
      <c r="E2261" s="74">
        <v>940</v>
      </c>
      <c r="F2261" s="37">
        <v>942</v>
      </c>
      <c r="G2261" s="37">
        <v>0</v>
      </c>
      <c r="H2261" s="74">
        <v>0</v>
      </c>
      <c r="I2261" s="49">
        <f t="shared" ref="I2261:I2262" si="5587">(IF(D2261="SELL",E2261-F2261,IF(D2261="BUY",F2261-E2261)))*C2261</f>
        <v>4000</v>
      </c>
      <c r="J2261" s="41">
        <v>0</v>
      </c>
      <c r="K2261" s="8">
        <v>0</v>
      </c>
      <c r="L2261" s="49">
        <f t="shared" ref="L2261:L2262" si="5588">(J2261+I2261+K2261)/C2261</f>
        <v>2</v>
      </c>
      <c r="M2261" s="49">
        <f t="shared" ref="M2261:M2262" si="5589">L2261*C2261</f>
        <v>4000</v>
      </c>
    </row>
    <row r="2262" spans="1:13" s="42" customFormat="1" x14ac:dyDescent="0.25">
      <c r="A2262" s="5">
        <v>43035</v>
      </c>
      <c r="B2262" s="37" t="s">
        <v>220</v>
      </c>
      <c r="C2262" s="37">
        <v>1500</v>
      </c>
      <c r="D2262" s="37" t="s">
        <v>17</v>
      </c>
      <c r="E2262" s="74">
        <v>594</v>
      </c>
      <c r="F2262" s="37">
        <v>596</v>
      </c>
      <c r="G2262" s="37">
        <v>599</v>
      </c>
      <c r="H2262" s="74">
        <v>0</v>
      </c>
      <c r="I2262" s="49">
        <f t="shared" si="5587"/>
        <v>3000</v>
      </c>
      <c r="J2262" s="41">
        <f t="shared" ref="J2262" si="5590">(IF(D2262="SELL",IF(G2262="",0,F2262-G2262),IF(D2262="BUY",IF(G2262="",0,G2262-F2262))))*C2262</f>
        <v>4500</v>
      </c>
      <c r="K2262" s="8">
        <v>0</v>
      </c>
      <c r="L2262" s="49">
        <f t="shared" si="5588"/>
        <v>5</v>
      </c>
      <c r="M2262" s="49">
        <f t="shared" si="5589"/>
        <v>7500</v>
      </c>
    </row>
    <row r="2263" spans="1:13" s="42" customFormat="1" x14ac:dyDescent="0.25">
      <c r="A2263" s="5">
        <v>43035</v>
      </c>
      <c r="B2263" s="37" t="s">
        <v>334</v>
      </c>
      <c r="C2263" s="37">
        <v>1500</v>
      </c>
      <c r="D2263" s="37" t="s">
        <v>17</v>
      </c>
      <c r="E2263" s="74">
        <v>422</v>
      </c>
      <c r="F2263" s="37">
        <v>424</v>
      </c>
      <c r="G2263" s="37">
        <v>0</v>
      </c>
      <c r="H2263" s="74">
        <v>0</v>
      </c>
      <c r="I2263" s="49">
        <f t="shared" ref="I2263" si="5591">(IF(D2263="SELL",E2263-F2263,IF(D2263="BUY",F2263-E2263)))*C2263</f>
        <v>3000</v>
      </c>
      <c r="J2263" s="41">
        <v>0</v>
      </c>
      <c r="K2263" s="8">
        <v>0</v>
      </c>
      <c r="L2263" s="49">
        <f t="shared" ref="L2263" si="5592">(J2263+I2263+K2263)/C2263</f>
        <v>2</v>
      </c>
      <c r="M2263" s="49">
        <f t="shared" ref="M2263" si="5593">L2263*C2263</f>
        <v>3000</v>
      </c>
    </row>
    <row r="2264" spans="1:13" s="42" customFormat="1" x14ac:dyDescent="0.25">
      <c r="A2264" s="5">
        <v>43034</v>
      </c>
      <c r="B2264" s="37" t="s">
        <v>325</v>
      </c>
      <c r="C2264" s="37">
        <v>3000</v>
      </c>
      <c r="D2264" s="37" t="s">
        <v>17</v>
      </c>
      <c r="E2264" s="74">
        <v>265.75</v>
      </c>
      <c r="F2264" s="37">
        <v>266.75</v>
      </c>
      <c r="G2264" s="37">
        <v>0</v>
      </c>
      <c r="H2264" s="74">
        <v>0</v>
      </c>
      <c r="I2264" s="49">
        <f t="shared" ref="I2264:I2265" si="5594">(IF(D2264="SELL",E2264-F2264,IF(D2264="BUY",F2264-E2264)))*C2264</f>
        <v>3000</v>
      </c>
      <c r="J2264" s="41">
        <v>0</v>
      </c>
      <c r="K2264" s="8">
        <v>0</v>
      </c>
      <c r="L2264" s="49">
        <f t="shared" ref="L2264:L2265" si="5595">(J2264+I2264+K2264)/C2264</f>
        <v>1</v>
      </c>
      <c r="M2264" s="49">
        <f t="shared" ref="M2264:M2265" si="5596">L2264*C2264</f>
        <v>3000</v>
      </c>
    </row>
    <row r="2265" spans="1:13" s="42" customFormat="1" x14ac:dyDescent="0.25">
      <c r="A2265" s="5">
        <v>43034</v>
      </c>
      <c r="B2265" s="37" t="s">
        <v>245</v>
      </c>
      <c r="C2265" s="37">
        <v>3500</v>
      </c>
      <c r="D2265" s="37" t="s">
        <v>17</v>
      </c>
      <c r="E2265" s="74">
        <v>340.5</v>
      </c>
      <c r="F2265" s="37">
        <v>342</v>
      </c>
      <c r="G2265" s="37">
        <v>0</v>
      </c>
      <c r="H2265" s="74">
        <v>0</v>
      </c>
      <c r="I2265" s="49">
        <f t="shared" si="5594"/>
        <v>5250</v>
      </c>
      <c r="J2265" s="41">
        <v>0</v>
      </c>
      <c r="K2265" s="8">
        <v>0</v>
      </c>
      <c r="L2265" s="49">
        <f t="shared" si="5595"/>
        <v>1.5</v>
      </c>
      <c r="M2265" s="49">
        <f t="shared" si="5596"/>
        <v>5250</v>
      </c>
    </row>
    <row r="2266" spans="1:13" s="42" customFormat="1" x14ac:dyDescent="0.25">
      <c r="A2266" s="5">
        <v>43034</v>
      </c>
      <c r="B2266" s="37" t="s">
        <v>334</v>
      </c>
      <c r="C2266" s="37">
        <v>1500</v>
      </c>
      <c r="D2266" s="37" t="s">
        <v>17</v>
      </c>
      <c r="E2266" s="74">
        <v>428</v>
      </c>
      <c r="F2266" s="37">
        <v>429</v>
      </c>
      <c r="G2266" s="37">
        <v>431</v>
      </c>
      <c r="H2266" s="74">
        <v>0</v>
      </c>
      <c r="I2266" s="49">
        <f t="shared" ref="I2266" si="5597">(IF(D2266="SELL",E2266-F2266,IF(D2266="BUY",F2266-E2266)))*C2266</f>
        <v>1500</v>
      </c>
      <c r="J2266" s="41">
        <f t="shared" ref="J2266" si="5598">(IF(D2266="SELL",IF(G2266="",0,F2266-G2266),IF(D2266="BUY",IF(G2266="",0,G2266-F2266))))*C2266</f>
        <v>3000</v>
      </c>
      <c r="K2266" s="8">
        <v>0</v>
      </c>
      <c r="L2266" s="49">
        <f t="shared" ref="L2266" si="5599">(J2266+I2266+K2266)/C2266</f>
        <v>3</v>
      </c>
      <c r="M2266" s="49">
        <f t="shared" ref="M2266" si="5600">L2266*C2266</f>
        <v>4500</v>
      </c>
    </row>
    <row r="2267" spans="1:13" s="42" customFormat="1" x14ac:dyDescent="0.25">
      <c r="A2267" s="5">
        <v>43033</v>
      </c>
      <c r="B2267" s="37" t="s">
        <v>331</v>
      </c>
      <c r="C2267" s="37">
        <v>2000</v>
      </c>
      <c r="D2267" s="37" t="s">
        <v>17</v>
      </c>
      <c r="E2267" s="74">
        <v>492</v>
      </c>
      <c r="F2267" s="37">
        <v>493</v>
      </c>
      <c r="G2267" s="37">
        <v>495</v>
      </c>
      <c r="H2267" s="74">
        <v>0</v>
      </c>
      <c r="I2267" s="49">
        <f t="shared" ref="I2267" si="5601">(IF(D2267="SELL",E2267-F2267,IF(D2267="BUY",F2267-E2267)))*C2267</f>
        <v>2000</v>
      </c>
      <c r="J2267" s="41">
        <f t="shared" ref="J2267" si="5602">(IF(D2267="SELL",IF(G2267="",0,F2267-G2267),IF(D2267="BUY",IF(G2267="",0,G2267-F2267))))*C2267</f>
        <v>4000</v>
      </c>
      <c r="K2267" s="8">
        <v>0</v>
      </c>
      <c r="L2267" s="49">
        <f t="shared" ref="L2267" si="5603">(J2267+I2267+K2267)/C2267</f>
        <v>3</v>
      </c>
      <c r="M2267" s="49">
        <f t="shared" ref="M2267" si="5604">L2267*C2267</f>
        <v>6000</v>
      </c>
    </row>
    <row r="2268" spans="1:13" s="42" customFormat="1" x14ac:dyDescent="0.25">
      <c r="A2268" s="5">
        <v>43033</v>
      </c>
      <c r="B2268" s="37" t="s">
        <v>271</v>
      </c>
      <c r="C2268" s="37">
        <v>700</v>
      </c>
      <c r="D2268" s="37" t="s">
        <v>17</v>
      </c>
      <c r="E2268" s="74">
        <v>883</v>
      </c>
      <c r="F2268" s="37">
        <v>886</v>
      </c>
      <c r="G2268" s="37">
        <v>892</v>
      </c>
      <c r="H2268" s="74">
        <v>0</v>
      </c>
      <c r="I2268" s="49">
        <f t="shared" ref="I2268" si="5605">(IF(D2268="SELL",E2268-F2268,IF(D2268="BUY",F2268-E2268)))*C2268</f>
        <v>2100</v>
      </c>
      <c r="J2268" s="41">
        <f t="shared" ref="J2268" si="5606">(IF(D2268="SELL",IF(G2268="",0,F2268-G2268),IF(D2268="BUY",IF(G2268="",0,G2268-F2268))))*C2268</f>
        <v>4200</v>
      </c>
      <c r="K2268" s="8">
        <v>0</v>
      </c>
      <c r="L2268" s="49">
        <f t="shared" ref="L2268" si="5607">(J2268+I2268+K2268)/C2268</f>
        <v>9</v>
      </c>
      <c r="M2268" s="49">
        <f t="shared" ref="M2268" si="5608">L2268*C2268</f>
        <v>6300</v>
      </c>
    </row>
    <row r="2269" spans="1:13" s="42" customFormat="1" x14ac:dyDescent="0.25">
      <c r="A2269" s="5">
        <v>43032</v>
      </c>
      <c r="B2269" s="37" t="s">
        <v>310</v>
      </c>
      <c r="C2269" s="37">
        <v>1500</v>
      </c>
      <c r="D2269" s="37" t="s">
        <v>17</v>
      </c>
      <c r="E2269" s="74">
        <v>743.5</v>
      </c>
      <c r="F2269" s="37">
        <v>745.5</v>
      </c>
      <c r="G2269" s="37">
        <v>748</v>
      </c>
      <c r="H2269" s="74">
        <v>0</v>
      </c>
      <c r="I2269" s="49">
        <f t="shared" ref="I2269" si="5609">(IF(D2269="SELL",E2269-F2269,IF(D2269="BUY",F2269-E2269)))*C2269</f>
        <v>3000</v>
      </c>
      <c r="J2269" s="41">
        <f t="shared" ref="J2269" si="5610">(IF(D2269="SELL",IF(G2269="",0,F2269-G2269),IF(D2269="BUY",IF(G2269="",0,G2269-F2269))))*C2269</f>
        <v>3750</v>
      </c>
      <c r="K2269" s="8">
        <v>0</v>
      </c>
      <c r="L2269" s="49">
        <f t="shared" ref="L2269" si="5611">(J2269+I2269+K2269)/C2269</f>
        <v>4.5</v>
      </c>
      <c r="M2269" s="49">
        <f t="shared" ref="M2269" si="5612">L2269*C2269</f>
        <v>6750</v>
      </c>
    </row>
    <row r="2270" spans="1:13" s="42" customFormat="1" x14ac:dyDescent="0.25">
      <c r="A2270" s="5">
        <v>43032</v>
      </c>
      <c r="B2270" s="37" t="s">
        <v>332</v>
      </c>
      <c r="C2270" s="37">
        <v>2000</v>
      </c>
      <c r="D2270" s="37" t="s">
        <v>17</v>
      </c>
      <c r="E2270" s="74">
        <v>396.7</v>
      </c>
      <c r="F2270" s="37">
        <v>397.7</v>
      </c>
      <c r="G2270" s="37">
        <v>399</v>
      </c>
      <c r="H2270" s="74">
        <v>401</v>
      </c>
      <c r="I2270" s="49">
        <f t="shared" ref="I2270" si="5613">(IF(D2270="SELL",E2270-F2270,IF(D2270="BUY",F2270-E2270)))*C2270</f>
        <v>2000</v>
      </c>
      <c r="J2270" s="41">
        <f t="shared" ref="J2270" si="5614">(IF(D2270="SELL",IF(G2270="",0,F2270-G2270),IF(D2270="BUY",IF(G2270="",0,G2270-F2270))))*C2270</f>
        <v>2600.0000000000227</v>
      </c>
      <c r="K2270" s="8">
        <f>(IF(D2270="SELL",IF(H2270="",0,G2270-H2270),IF(D2270="BUY",IF(H2270="",0,(H2270-G2270)))))*C2270</f>
        <v>4000</v>
      </c>
      <c r="L2270" s="49">
        <f t="shared" ref="L2270" si="5615">(J2270+I2270+K2270)/C2270</f>
        <v>4.3000000000000105</v>
      </c>
      <c r="M2270" s="49">
        <f t="shared" ref="M2270" si="5616">L2270*C2270</f>
        <v>8600.0000000000218</v>
      </c>
    </row>
    <row r="2271" spans="1:13" s="42" customFormat="1" x14ac:dyDescent="0.25">
      <c r="A2271" s="5">
        <v>43031</v>
      </c>
      <c r="B2271" s="37" t="s">
        <v>333</v>
      </c>
      <c r="C2271" s="37">
        <v>1300</v>
      </c>
      <c r="D2271" s="37" t="s">
        <v>17</v>
      </c>
      <c r="E2271" s="74">
        <v>488</v>
      </c>
      <c r="F2271" s="37">
        <v>490</v>
      </c>
      <c r="G2271" s="37">
        <v>493</v>
      </c>
      <c r="H2271" s="74">
        <v>0</v>
      </c>
      <c r="I2271" s="49">
        <f t="shared" ref="I2271" si="5617">(IF(D2271="SELL",E2271-F2271,IF(D2271="BUY",F2271-E2271)))*C2271</f>
        <v>2600</v>
      </c>
      <c r="J2271" s="41">
        <f t="shared" ref="J2271" si="5618">(IF(D2271="SELL",IF(G2271="",0,F2271-G2271),IF(D2271="BUY",IF(G2271="",0,G2271-F2271))))*C2271</f>
        <v>3900</v>
      </c>
      <c r="K2271" s="8">
        <v>0</v>
      </c>
      <c r="L2271" s="49">
        <f t="shared" ref="L2271" si="5619">(J2271+I2271+K2271)/C2271</f>
        <v>5</v>
      </c>
      <c r="M2271" s="49">
        <f t="shared" ref="M2271" si="5620">L2271*C2271</f>
        <v>6500</v>
      </c>
    </row>
    <row r="2272" spans="1:13" s="42" customFormat="1" x14ac:dyDescent="0.25">
      <c r="A2272" s="5">
        <v>43031</v>
      </c>
      <c r="B2272" s="37" t="s">
        <v>242</v>
      </c>
      <c r="C2272" s="37">
        <v>1800</v>
      </c>
      <c r="D2272" s="37" t="s">
        <v>17</v>
      </c>
      <c r="E2272" s="74">
        <v>510</v>
      </c>
      <c r="F2272" s="37">
        <v>512</v>
      </c>
      <c r="G2272" s="37">
        <v>0</v>
      </c>
      <c r="H2272" s="74">
        <v>0</v>
      </c>
      <c r="I2272" s="49">
        <f t="shared" ref="I2272" si="5621">(IF(D2272="SELL",E2272-F2272,IF(D2272="BUY",F2272-E2272)))*C2272</f>
        <v>3600</v>
      </c>
      <c r="J2272" s="41">
        <v>0</v>
      </c>
      <c r="K2272" s="8">
        <v>0</v>
      </c>
      <c r="L2272" s="49">
        <f t="shared" ref="L2272" si="5622">(J2272+I2272+K2272)/C2272</f>
        <v>2</v>
      </c>
      <c r="M2272" s="49">
        <f t="shared" ref="M2272" si="5623">L2272*C2272</f>
        <v>3600</v>
      </c>
    </row>
    <row r="2273" spans="1:13" s="42" customFormat="1" x14ac:dyDescent="0.25">
      <c r="A2273" s="5">
        <v>43031</v>
      </c>
      <c r="B2273" s="37" t="s">
        <v>332</v>
      </c>
      <c r="C2273" s="37">
        <v>2000</v>
      </c>
      <c r="D2273" s="37" t="s">
        <v>17</v>
      </c>
      <c r="E2273" s="74">
        <v>391.05</v>
      </c>
      <c r="F2273" s="37">
        <v>393</v>
      </c>
      <c r="G2273" s="37">
        <v>0</v>
      </c>
      <c r="H2273" s="74">
        <v>0</v>
      </c>
      <c r="I2273" s="49">
        <f t="shared" ref="I2273" si="5624">(IF(D2273="SELL",E2273-F2273,IF(D2273="BUY",F2273-E2273)))*C2273</f>
        <v>3899.9999999999773</v>
      </c>
      <c r="J2273" s="41">
        <v>0</v>
      </c>
      <c r="K2273" s="8">
        <v>0</v>
      </c>
      <c r="L2273" s="49">
        <f t="shared" ref="L2273" si="5625">(J2273+I2273+K2273)/C2273</f>
        <v>1.9499999999999886</v>
      </c>
      <c r="M2273" s="49">
        <f t="shared" ref="M2273" si="5626">L2273*C2273</f>
        <v>3899.9999999999773</v>
      </c>
    </row>
    <row r="2274" spans="1:13" s="42" customFormat="1" x14ac:dyDescent="0.25">
      <c r="A2274" s="5">
        <v>43026</v>
      </c>
      <c r="B2274" s="37" t="s">
        <v>245</v>
      </c>
      <c r="C2274" s="37">
        <v>3500</v>
      </c>
      <c r="D2274" s="37" t="s">
        <v>20</v>
      </c>
      <c r="E2274" s="74">
        <v>330</v>
      </c>
      <c r="F2274" s="37">
        <v>331.5</v>
      </c>
      <c r="G2274" s="37">
        <v>0</v>
      </c>
      <c r="H2274" s="74">
        <v>0</v>
      </c>
      <c r="I2274" s="49">
        <f t="shared" ref="I2274" si="5627">(IF(D2274="SELL",E2274-F2274,IF(D2274="BUY",F2274-E2274)))*C2274</f>
        <v>-5250</v>
      </c>
      <c r="J2274" s="41">
        <v>0</v>
      </c>
      <c r="K2274" s="8">
        <v>0</v>
      </c>
      <c r="L2274" s="49">
        <f t="shared" ref="L2274" si="5628">(J2274+I2274+K2274)/C2274</f>
        <v>-1.5</v>
      </c>
      <c r="M2274" s="49">
        <f t="shared" ref="M2274" si="5629">L2274*C2274</f>
        <v>-5250</v>
      </c>
    </row>
    <row r="2275" spans="1:13" s="42" customFormat="1" x14ac:dyDescent="0.25">
      <c r="A2275" s="5">
        <v>43026</v>
      </c>
      <c r="B2275" s="37" t="s">
        <v>332</v>
      </c>
      <c r="C2275" s="37">
        <v>2000</v>
      </c>
      <c r="D2275" s="37" t="s">
        <v>17</v>
      </c>
      <c r="E2275" s="74">
        <v>392</v>
      </c>
      <c r="F2275" s="37">
        <v>394</v>
      </c>
      <c r="G2275" s="37">
        <v>397</v>
      </c>
      <c r="H2275" s="74">
        <v>0</v>
      </c>
      <c r="I2275" s="49">
        <f t="shared" ref="I2275" si="5630">(IF(D2275="SELL",E2275-F2275,IF(D2275="BUY",F2275-E2275)))*C2275</f>
        <v>4000</v>
      </c>
      <c r="J2275" s="41">
        <f t="shared" ref="J2275" si="5631">(IF(D2275="SELL",IF(G2275="",0,F2275-G2275),IF(D2275="BUY",IF(G2275="",0,G2275-F2275))))*C2275</f>
        <v>6000</v>
      </c>
      <c r="K2275" s="8">
        <v>0</v>
      </c>
      <c r="L2275" s="49">
        <f t="shared" ref="L2275" si="5632">(J2275+I2275+K2275)/C2275</f>
        <v>5</v>
      </c>
      <c r="M2275" s="49">
        <f t="shared" ref="M2275" si="5633">L2275*C2275</f>
        <v>10000</v>
      </c>
    </row>
    <row r="2276" spans="1:13" s="42" customFormat="1" x14ac:dyDescent="0.25">
      <c r="A2276" s="5">
        <v>43026</v>
      </c>
      <c r="B2276" s="37" t="s">
        <v>331</v>
      </c>
      <c r="C2276" s="37">
        <v>2000</v>
      </c>
      <c r="D2276" s="37" t="s">
        <v>17</v>
      </c>
      <c r="E2276" s="74">
        <v>448</v>
      </c>
      <c r="F2276" s="37">
        <v>449.5</v>
      </c>
      <c r="G2276" s="37">
        <v>452</v>
      </c>
      <c r="H2276" s="74">
        <v>0</v>
      </c>
      <c r="I2276" s="49">
        <f t="shared" ref="I2276" si="5634">(IF(D2276="SELL",E2276-F2276,IF(D2276="BUY",F2276-E2276)))*C2276</f>
        <v>3000</v>
      </c>
      <c r="J2276" s="41">
        <f t="shared" ref="J2276:J2279" si="5635">(IF(D2276="SELL",IF(G2276="",0,F2276-G2276),IF(D2276="BUY",IF(G2276="",0,G2276-F2276))))*C2276</f>
        <v>5000</v>
      </c>
      <c r="K2276" s="8">
        <v>0</v>
      </c>
      <c r="L2276" s="49">
        <f t="shared" ref="L2276" si="5636">(J2276+I2276+K2276)/C2276</f>
        <v>4</v>
      </c>
      <c r="M2276" s="49">
        <f t="shared" ref="M2276" si="5637">L2276*C2276</f>
        <v>8000</v>
      </c>
    </row>
    <row r="2277" spans="1:13" s="42" customFormat="1" x14ac:dyDescent="0.25">
      <c r="A2277" s="5">
        <v>43026</v>
      </c>
      <c r="B2277" s="37" t="s">
        <v>330</v>
      </c>
      <c r="C2277" s="37">
        <v>5000</v>
      </c>
      <c r="D2277" s="37" t="s">
        <v>17</v>
      </c>
      <c r="E2277" s="74">
        <v>179</v>
      </c>
      <c r="F2277" s="37">
        <v>179.5</v>
      </c>
      <c r="G2277" s="37">
        <v>180.5</v>
      </c>
      <c r="H2277" s="74">
        <v>0</v>
      </c>
      <c r="I2277" s="49">
        <f t="shared" ref="I2277" si="5638">(IF(D2277="SELL",E2277-F2277,IF(D2277="BUY",F2277-E2277)))*C2277</f>
        <v>2500</v>
      </c>
      <c r="J2277" s="41">
        <f t="shared" si="5635"/>
        <v>5000</v>
      </c>
      <c r="K2277" s="8">
        <v>0</v>
      </c>
      <c r="L2277" s="49">
        <f t="shared" ref="L2277" si="5639">(J2277+I2277+K2277)/C2277</f>
        <v>1.5</v>
      </c>
      <c r="M2277" s="49">
        <f t="shared" ref="M2277" si="5640">L2277*C2277</f>
        <v>7500</v>
      </c>
    </row>
    <row r="2278" spans="1:13" s="42" customFormat="1" x14ac:dyDescent="0.25">
      <c r="A2278" s="5">
        <v>43025</v>
      </c>
      <c r="B2278" s="37" t="s">
        <v>329</v>
      </c>
      <c r="C2278" s="37">
        <v>200</v>
      </c>
      <c r="D2278" s="37" t="s">
        <v>17</v>
      </c>
      <c r="E2278" s="74">
        <v>3815</v>
      </c>
      <c r="F2278" s="37">
        <v>3825</v>
      </c>
      <c r="G2278" s="37">
        <v>0</v>
      </c>
      <c r="H2278" s="74">
        <v>0</v>
      </c>
      <c r="I2278" s="49">
        <f t="shared" ref="I2278" si="5641">(IF(D2278="SELL",E2278-F2278,IF(D2278="BUY",F2278-E2278)))*C2278</f>
        <v>2000</v>
      </c>
      <c r="J2278" s="41">
        <v>0</v>
      </c>
      <c r="K2278" s="8">
        <v>0</v>
      </c>
      <c r="L2278" s="49">
        <f t="shared" ref="L2278" si="5642">(J2278+I2278+K2278)/C2278</f>
        <v>10</v>
      </c>
      <c r="M2278" s="49">
        <f t="shared" ref="M2278" si="5643">L2278*C2278</f>
        <v>2000</v>
      </c>
    </row>
    <row r="2279" spans="1:13" s="42" customFormat="1" x14ac:dyDescent="0.25">
      <c r="A2279" s="5">
        <v>43025</v>
      </c>
      <c r="B2279" s="37" t="s">
        <v>142</v>
      </c>
      <c r="C2279" s="37">
        <v>400</v>
      </c>
      <c r="D2279" s="37" t="s">
        <v>17</v>
      </c>
      <c r="E2279" s="74">
        <v>1805</v>
      </c>
      <c r="F2279" s="37">
        <v>1810</v>
      </c>
      <c r="G2279" s="37">
        <v>1819</v>
      </c>
      <c r="H2279" s="74">
        <v>0</v>
      </c>
      <c r="I2279" s="49">
        <f t="shared" ref="I2279" si="5644">(IF(D2279="SELL",E2279-F2279,IF(D2279="BUY",F2279-E2279)))*C2279</f>
        <v>2000</v>
      </c>
      <c r="J2279" s="41">
        <f t="shared" si="5635"/>
        <v>3600</v>
      </c>
      <c r="K2279" s="8">
        <v>0</v>
      </c>
      <c r="L2279" s="49">
        <f t="shared" ref="L2279" si="5645">(J2279+I2279+K2279)/C2279</f>
        <v>14</v>
      </c>
      <c r="M2279" s="49">
        <f t="shared" ref="M2279" si="5646">L2279*C2279</f>
        <v>5600</v>
      </c>
    </row>
    <row r="2280" spans="1:13" s="42" customFormat="1" x14ac:dyDescent="0.25">
      <c r="A2280" s="5">
        <v>43025</v>
      </c>
      <c r="B2280" s="37" t="s">
        <v>328</v>
      </c>
      <c r="C2280" s="37">
        <v>1100</v>
      </c>
      <c r="D2280" s="37" t="s">
        <v>17</v>
      </c>
      <c r="E2280" s="74">
        <v>730</v>
      </c>
      <c r="F2280" s="37">
        <v>732</v>
      </c>
      <c r="G2280" s="37">
        <v>0</v>
      </c>
      <c r="H2280" s="74">
        <v>0</v>
      </c>
      <c r="I2280" s="49">
        <f t="shared" ref="I2280" si="5647">(IF(D2280="SELL",E2280-F2280,IF(D2280="BUY",F2280-E2280)))*C2280</f>
        <v>2200</v>
      </c>
      <c r="J2280" s="41">
        <v>0</v>
      </c>
      <c r="K2280" s="8">
        <v>0</v>
      </c>
      <c r="L2280" s="49">
        <f t="shared" ref="L2280" si="5648">(J2280+I2280+K2280)/C2280</f>
        <v>2</v>
      </c>
      <c r="M2280" s="49">
        <f t="shared" ref="M2280" si="5649">L2280*C2280</f>
        <v>2200</v>
      </c>
    </row>
    <row r="2281" spans="1:13" s="42" customFormat="1" x14ac:dyDescent="0.25">
      <c r="A2281" s="5">
        <v>43024</v>
      </c>
      <c r="B2281" s="37" t="s">
        <v>205</v>
      </c>
      <c r="C2281" s="37">
        <v>1500</v>
      </c>
      <c r="D2281" s="37" t="s">
        <v>17</v>
      </c>
      <c r="E2281" s="74">
        <v>435</v>
      </c>
      <c r="F2281" s="37">
        <v>437</v>
      </c>
      <c r="G2281" s="37">
        <v>0</v>
      </c>
      <c r="H2281" s="74">
        <v>0</v>
      </c>
      <c r="I2281" s="49">
        <f t="shared" ref="I2281" si="5650">(IF(D2281="SELL",E2281-F2281,IF(D2281="BUY",F2281-E2281)))*C2281</f>
        <v>3000</v>
      </c>
      <c r="J2281" s="41">
        <v>0</v>
      </c>
      <c r="K2281" s="8">
        <v>0</v>
      </c>
      <c r="L2281" s="49">
        <f t="shared" ref="L2281" si="5651">(J2281+I2281+K2281)/C2281</f>
        <v>2</v>
      </c>
      <c r="M2281" s="49">
        <f t="shared" ref="M2281" si="5652">L2281*C2281</f>
        <v>3000</v>
      </c>
    </row>
    <row r="2282" spans="1:13" s="42" customFormat="1" x14ac:dyDescent="0.25">
      <c r="A2282" s="5">
        <v>43021</v>
      </c>
      <c r="B2282" s="37" t="s">
        <v>327</v>
      </c>
      <c r="C2282" s="37">
        <v>3000</v>
      </c>
      <c r="D2282" s="37" t="s">
        <v>17</v>
      </c>
      <c r="E2282" s="74">
        <v>253.5</v>
      </c>
      <c r="F2282" s="37">
        <v>254.2</v>
      </c>
      <c r="G2282" s="37">
        <v>255.5</v>
      </c>
      <c r="H2282" s="74">
        <v>0</v>
      </c>
      <c r="I2282" s="49">
        <f t="shared" ref="I2282" si="5653">(IF(D2282="SELL",E2282-F2282,IF(D2282="BUY",F2282-E2282)))*C2282</f>
        <v>2099.9999999999659</v>
      </c>
      <c r="J2282" s="41">
        <f t="shared" ref="J2282:J2283" si="5654">(IF(D2282="SELL",IF(G2282="",0,F2282-G2282),IF(D2282="BUY",IF(G2282="",0,G2282-F2282))))*C2282</f>
        <v>3900.0000000000341</v>
      </c>
      <c r="K2282" s="8">
        <v>0</v>
      </c>
      <c r="L2282" s="49">
        <f t="shared" ref="L2282" si="5655">(J2282+I2282+K2282)/C2282</f>
        <v>2</v>
      </c>
      <c r="M2282" s="49">
        <f t="shared" ref="M2282" si="5656">L2282*C2282</f>
        <v>6000</v>
      </c>
    </row>
    <row r="2283" spans="1:13" s="42" customFormat="1" x14ac:dyDescent="0.25">
      <c r="A2283" s="5">
        <v>43021</v>
      </c>
      <c r="B2283" s="37" t="s">
        <v>326</v>
      </c>
      <c r="C2283" s="37">
        <v>6000</v>
      </c>
      <c r="D2283" s="37" t="s">
        <v>17</v>
      </c>
      <c r="E2283" s="74">
        <v>135.5</v>
      </c>
      <c r="F2283" s="37">
        <v>136</v>
      </c>
      <c r="G2283" s="37">
        <v>137</v>
      </c>
      <c r="H2283" s="74">
        <v>0</v>
      </c>
      <c r="I2283" s="49">
        <f t="shared" ref="I2283" si="5657">(IF(D2283="SELL",E2283-F2283,IF(D2283="BUY",F2283-E2283)))*C2283</f>
        <v>3000</v>
      </c>
      <c r="J2283" s="41">
        <f t="shared" si="5654"/>
        <v>6000</v>
      </c>
      <c r="K2283" s="8">
        <v>0</v>
      </c>
      <c r="L2283" s="49">
        <f t="shared" ref="L2283" si="5658">(J2283+I2283+K2283)/C2283</f>
        <v>1.5</v>
      </c>
      <c r="M2283" s="49">
        <f t="shared" ref="M2283" si="5659">L2283*C2283</f>
        <v>9000</v>
      </c>
    </row>
    <row r="2284" spans="1:13" s="42" customFormat="1" x14ac:dyDescent="0.25">
      <c r="A2284" s="5">
        <v>43021</v>
      </c>
      <c r="B2284" s="37" t="s">
        <v>314</v>
      </c>
      <c r="C2284" s="37">
        <v>1500</v>
      </c>
      <c r="D2284" s="37" t="s">
        <v>17</v>
      </c>
      <c r="E2284" s="74">
        <v>632</v>
      </c>
      <c r="F2284" s="37">
        <v>633.85</v>
      </c>
      <c r="G2284" s="37">
        <v>0</v>
      </c>
      <c r="H2284" s="74">
        <v>0</v>
      </c>
      <c r="I2284" s="49">
        <f t="shared" ref="I2284" si="5660">(IF(D2284="SELL",E2284-F2284,IF(D2284="BUY",F2284-E2284)))*C2284</f>
        <v>2775.0000000000341</v>
      </c>
      <c r="J2284" s="41">
        <v>0</v>
      </c>
      <c r="K2284" s="8">
        <f>(IF(D2284="SELL",IF(H2284="",0,G2284-H2284),IF(D2284="BUY",IF(H2284="",0,(H2284-G2284)))))*C2284</f>
        <v>0</v>
      </c>
      <c r="L2284" s="49">
        <f t="shared" ref="L2284" si="5661">(J2284+I2284+K2284)/C2284</f>
        <v>1.8500000000000227</v>
      </c>
      <c r="M2284" s="49">
        <f t="shared" ref="M2284" si="5662">L2284*C2284</f>
        <v>2775.0000000000341</v>
      </c>
    </row>
    <row r="2285" spans="1:13" s="42" customFormat="1" x14ac:dyDescent="0.25">
      <c r="A2285" s="5">
        <v>43021</v>
      </c>
      <c r="B2285" s="37" t="s">
        <v>325</v>
      </c>
      <c r="C2285" s="37">
        <v>3000</v>
      </c>
      <c r="D2285" s="37" t="s">
        <v>20</v>
      </c>
      <c r="E2285" s="74">
        <v>253</v>
      </c>
      <c r="F2285" s="37">
        <v>252</v>
      </c>
      <c r="G2285" s="37">
        <v>251</v>
      </c>
      <c r="H2285" s="74">
        <v>0</v>
      </c>
      <c r="I2285" s="49">
        <f t="shared" ref="I2285" si="5663">(IF(D2285="SELL",E2285-F2285,IF(D2285="BUY",F2285-E2285)))*C2285</f>
        <v>3000</v>
      </c>
      <c r="J2285" s="41">
        <f t="shared" ref="J2285:J2289" si="5664">(IF(D2285="SELL",IF(G2285="",0,F2285-G2285),IF(D2285="BUY",IF(G2285="",0,G2285-F2285))))*C2285</f>
        <v>3000</v>
      </c>
      <c r="K2285" s="8">
        <v>0</v>
      </c>
      <c r="L2285" s="49">
        <f t="shared" ref="L2285" si="5665">(J2285+I2285+K2285)/C2285</f>
        <v>2</v>
      </c>
      <c r="M2285" s="49">
        <f t="shared" ref="M2285" si="5666">L2285*C2285</f>
        <v>6000</v>
      </c>
    </row>
    <row r="2286" spans="1:13" s="42" customFormat="1" x14ac:dyDescent="0.25">
      <c r="A2286" s="5">
        <v>43020</v>
      </c>
      <c r="B2286" s="37" t="s">
        <v>324</v>
      </c>
      <c r="C2286" s="37">
        <v>1100</v>
      </c>
      <c r="D2286" s="37" t="s">
        <v>17</v>
      </c>
      <c r="E2286" s="74">
        <v>646</v>
      </c>
      <c r="F2286" s="37">
        <v>648</v>
      </c>
      <c r="G2286" s="37">
        <v>650</v>
      </c>
      <c r="H2286" s="74">
        <v>655</v>
      </c>
      <c r="I2286" s="49">
        <f t="shared" ref="I2286" si="5667">(IF(D2286="SELL",E2286-F2286,IF(D2286="BUY",F2286-E2286)))*C2286</f>
        <v>2200</v>
      </c>
      <c r="J2286" s="41">
        <f t="shared" si="5664"/>
        <v>2200</v>
      </c>
      <c r="K2286" s="8">
        <f>(IF(D2286="SELL",IF(H2286="",0,G2286-H2286),IF(D2286="BUY",IF(H2286="",0,(H2286-G2286)))))*C2286</f>
        <v>5500</v>
      </c>
      <c r="L2286" s="49">
        <f t="shared" ref="L2286" si="5668">(J2286+I2286+K2286)/C2286</f>
        <v>9</v>
      </c>
      <c r="M2286" s="49">
        <f t="shared" ref="M2286" si="5669">L2286*C2286</f>
        <v>9900</v>
      </c>
    </row>
    <row r="2287" spans="1:13" s="42" customFormat="1" x14ac:dyDescent="0.25">
      <c r="A2287" s="5">
        <v>43020</v>
      </c>
      <c r="B2287" s="37" t="s">
        <v>220</v>
      </c>
      <c r="C2287" s="37">
        <v>1500</v>
      </c>
      <c r="D2287" s="37" t="s">
        <v>17</v>
      </c>
      <c r="E2287" s="74">
        <v>546.5</v>
      </c>
      <c r="F2287" s="37">
        <v>548.5</v>
      </c>
      <c r="G2287" s="37">
        <v>551</v>
      </c>
      <c r="H2287" s="74">
        <v>0</v>
      </c>
      <c r="I2287" s="49">
        <f t="shared" ref="I2287:I2288" si="5670">(IF(D2287="SELL",E2287-F2287,IF(D2287="BUY",F2287-E2287)))*C2287</f>
        <v>3000</v>
      </c>
      <c r="J2287" s="41">
        <f t="shared" si="5664"/>
        <v>3750</v>
      </c>
      <c r="K2287" s="8">
        <v>0</v>
      </c>
      <c r="L2287" s="49">
        <f t="shared" ref="L2287:L2288" si="5671">(J2287+I2287+K2287)/C2287</f>
        <v>4.5</v>
      </c>
      <c r="M2287" s="49">
        <f t="shared" ref="M2287:M2288" si="5672">L2287*C2287</f>
        <v>6750</v>
      </c>
    </row>
    <row r="2288" spans="1:13" s="42" customFormat="1" x14ac:dyDescent="0.25">
      <c r="A2288" s="5">
        <v>43020</v>
      </c>
      <c r="B2288" s="37" t="s">
        <v>323</v>
      </c>
      <c r="C2288" s="37">
        <v>3000</v>
      </c>
      <c r="D2288" s="37" t="s">
        <v>17</v>
      </c>
      <c r="E2288" s="74">
        <v>271</v>
      </c>
      <c r="F2288" s="37">
        <v>272</v>
      </c>
      <c r="G2288" s="37">
        <v>274</v>
      </c>
      <c r="H2288" s="74">
        <v>276</v>
      </c>
      <c r="I2288" s="49">
        <f t="shared" si="5670"/>
        <v>3000</v>
      </c>
      <c r="J2288" s="41">
        <f t="shared" si="5664"/>
        <v>6000</v>
      </c>
      <c r="K2288" s="8">
        <f>(IF(D2288="SELL",IF(H2288="",0,G2288-H2288),IF(D2288="BUY",IF(H2288="",0,(H2288-G2288)))))*C2288</f>
        <v>6000</v>
      </c>
      <c r="L2288" s="49">
        <f t="shared" si="5671"/>
        <v>5</v>
      </c>
      <c r="M2288" s="49">
        <f t="shared" si="5672"/>
        <v>15000</v>
      </c>
    </row>
    <row r="2289" spans="1:13" s="42" customFormat="1" x14ac:dyDescent="0.25">
      <c r="A2289" s="5">
        <v>43020</v>
      </c>
      <c r="B2289" s="37" t="s">
        <v>249</v>
      </c>
      <c r="C2289" s="37">
        <v>250</v>
      </c>
      <c r="D2289" s="37" t="s">
        <v>17</v>
      </c>
      <c r="E2289" s="74">
        <v>2435</v>
      </c>
      <c r="F2289" s="37">
        <v>2445</v>
      </c>
      <c r="G2289" s="37">
        <v>2455</v>
      </c>
      <c r="H2289" s="74">
        <v>2470</v>
      </c>
      <c r="I2289" s="49">
        <f t="shared" ref="I2289:I2290" si="5673">(IF(D2289="SELL",E2289-F2289,IF(D2289="BUY",F2289-E2289)))*C2289</f>
        <v>2500</v>
      </c>
      <c r="J2289" s="41">
        <f t="shared" si="5664"/>
        <v>2500</v>
      </c>
      <c r="K2289" s="8">
        <f>(IF(D2289="SELL",IF(H2289="",0,G2289-H2289),IF(D2289="BUY",IF(H2289="",0,(H2289-G2289)))))*C2289</f>
        <v>3750</v>
      </c>
      <c r="L2289" s="49">
        <f t="shared" ref="L2289:L2290" si="5674">(J2289+I2289+K2289)/C2289</f>
        <v>35</v>
      </c>
      <c r="M2289" s="49">
        <f t="shared" ref="M2289:M2290" si="5675">L2289*C2289</f>
        <v>8750</v>
      </c>
    </row>
    <row r="2290" spans="1:13" s="42" customFormat="1" x14ac:dyDescent="0.25">
      <c r="A2290" s="5">
        <v>43019</v>
      </c>
      <c r="B2290" s="37" t="s">
        <v>322</v>
      </c>
      <c r="C2290" s="37">
        <v>2500</v>
      </c>
      <c r="D2290" s="37" t="s">
        <v>20</v>
      </c>
      <c r="E2290" s="74">
        <v>277.5</v>
      </c>
      <c r="F2290" s="37">
        <v>276.5</v>
      </c>
      <c r="G2290" s="37">
        <v>275</v>
      </c>
      <c r="H2290" s="74">
        <v>273</v>
      </c>
      <c r="I2290" s="49">
        <f t="shared" si="5673"/>
        <v>2500</v>
      </c>
      <c r="J2290" s="41">
        <v>3750</v>
      </c>
      <c r="K2290" s="8">
        <f>(IF(D2290="SELL",IF(H2290="",0,G2290-H2290),IF(D2290="BUY",IF(H2290="",0,(H2290-G2290)))))*C2290</f>
        <v>5000</v>
      </c>
      <c r="L2290" s="49">
        <f t="shared" si="5674"/>
        <v>4.5</v>
      </c>
      <c r="M2290" s="49">
        <f t="shared" si="5675"/>
        <v>11250</v>
      </c>
    </row>
    <row r="2291" spans="1:13" s="42" customFormat="1" x14ac:dyDescent="0.25">
      <c r="A2291" s="5">
        <v>43019</v>
      </c>
      <c r="B2291" s="37" t="s">
        <v>321</v>
      </c>
      <c r="C2291" s="37">
        <v>2000</v>
      </c>
      <c r="D2291" s="37" t="s">
        <v>17</v>
      </c>
      <c r="E2291" s="74">
        <v>539.79999999999995</v>
      </c>
      <c r="F2291" s="37">
        <v>541.5</v>
      </c>
      <c r="G2291" s="37">
        <v>543</v>
      </c>
      <c r="H2291" s="74">
        <v>0</v>
      </c>
      <c r="I2291" s="49">
        <f t="shared" ref="I2291" si="5676">(IF(D2291="SELL",E2291-F2291,IF(D2291="BUY",F2291-E2291)))*C2291</f>
        <v>3400.0000000000909</v>
      </c>
      <c r="J2291" s="41">
        <v>3000</v>
      </c>
      <c r="K2291" s="8">
        <v>0</v>
      </c>
      <c r="L2291" s="49">
        <f t="shared" ref="L2291" si="5677">(J2291+I2291+K2291)/C2291</f>
        <v>3.2000000000000455</v>
      </c>
      <c r="M2291" s="49">
        <f t="shared" ref="M2291" si="5678">L2291*C2291</f>
        <v>6400.0000000000909</v>
      </c>
    </row>
    <row r="2292" spans="1:13" s="42" customFormat="1" x14ac:dyDescent="0.25">
      <c r="A2292" s="5">
        <v>43018</v>
      </c>
      <c r="B2292" s="37" t="s">
        <v>320</v>
      </c>
      <c r="C2292" s="37">
        <v>700</v>
      </c>
      <c r="D2292" s="37" t="s">
        <v>17</v>
      </c>
      <c r="E2292" s="74">
        <v>1767</v>
      </c>
      <c r="F2292" s="37">
        <v>1758</v>
      </c>
      <c r="G2292" s="37">
        <v>0</v>
      </c>
      <c r="H2292" s="74">
        <v>0</v>
      </c>
      <c r="I2292" s="49">
        <f t="shared" ref="I2292" si="5679">(IF(D2292="SELL",E2292-F2292,IF(D2292="BUY",F2292-E2292)))*C2292</f>
        <v>-6300</v>
      </c>
      <c r="J2292" s="41">
        <v>0</v>
      </c>
      <c r="K2292" s="8">
        <v>0</v>
      </c>
      <c r="L2292" s="49">
        <f t="shared" ref="L2292" si="5680">(J2292+I2292+K2292)/C2292</f>
        <v>-9</v>
      </c>
      <c r="M2292" s="49">
        <f t="shared" ref="M2292" si="5681">L2292*C2292</f>
        <v>-6300</v>
      </c>
    </row>
    <row r="2293" spans="1:13" s="42" customFormat="1" x14ac:dyDescent="0.25">
      <c r="A2293" s="5">
        <v>43018</v>
      </c>
      <c r="B2293" s="37" t="s">
        <v>238</v>
      </c>
      <c r="C2293" s="37">
        <v>2500</v>
      </c>
      <c r="D2293" s="37" t="s">
        <v>17</v>
      </c>
      <c r="E2293" s="74">
        <v>398</v>
      </c>
      <c r="F2293" s="37">
        <v>398.7</v>
      </c>
      <c r="G2293" s="37">
        <v>0</v>
      </c>
      <c r="H2293" s="74">
        <v>0</v>
      </c>
      <c r="I2293" s="49">
        <v>0</v>
      </c>
      <c r="J2293" s="41">
        <v>0</v>
      </c>
      <c r="K2293" s="8">
        <f>(IF(D2293="SELL",IF(H2293="",0,G2293-H2293),IF(D2293="BUY",IF(H2293="",0,(H2293-G2293)))))*C2293</f>
        <v>0</v>
      </c>
      <c r="L2293" s="49">
        <f t="shared" ref="L2293" si="5682">(J2293+I2293+K2293)/C2293</f>
        <v>0</v>
      </c>
      <c r="M2293" s="49">
        <v>1750</v>
      </c>
    </row>
    <row r="2294" spans="1:13" s="42" customFormat="1" x14ac:dyDescent="0.25">
      <c r="A2294" s="5">
        <v>43017</v>
      </c>
      <c r="B2294" s="37" t="s">
        <v>306</v>
      </c>
      <c r="C2294" s="37">
        <v>1500</v>
      </c>
      <c r="D2294" s="37" t="s">
        <v>17</v>
      </c>
      <c r="E2294" s="74">
        <v>426</v>
      </c>
      <c r="F2294" s="37">
        <v>429</v>
      </c>
      <c r="G2294" s="37">
        <v>0</v>
      </c>
      <c r="H2294" s="74">
        <v>0</v>
      </c>
      <c r="I2294" s="49">
        <f t="shared" ref="I2294" si="5683">(IF(D2294="SELL",E2294-F2294,IF(D2294="BUY",F2294-E2294)))*C2294</f>
        <v>4500</v>
      </c>
      <c r="J2294" s="41">
        <v>0</v>
      </c>
      <c r="K2294" s="8">
        <f>(IF(D2294="SELL",IF(H2294="",0,G2294-H2294),IF(D2294="BUY",IF(H2294="",0,(H2294-G2294)))))*C2294</f>
        <v>0</v>
      </c>
      <c r="L2294" s="49">
        <f t="shared" ref="L2294" si="5684">(J2294+I2294+K2294)/C2294</f>
        <v>3</v>
      </c>
      <c r="M2294" s="49">
        <f t="shared" ref="M2294" si="5685">L2294*C2294</f>
        <v>4500</v>
      </c>
    </row>
    <row r="2295" spans="1:13" s="42" customFormat="1" x14ac:dyDescent="0.25">
      <c r="A2295" s="5">
        <v>43017</v>
      </c>
      <c r="B2295" s="37" t="s">
        <v>319</v>
      </c>
      <c r="C2295" s="37">
        <v>2200</v>
      </c>
      <c r="D2295" s="37" t="s">
        <v>17</v>
      </c>
      <c r="E2295" s="74">
        <v>259.35000000000002</v>
      </c>
      <c r="F2295" s="37">
        <v>260.35000000000002</v>
      </c>
      <c r="G2295" s="37">
        <v>262</v>
      </c>
      <c r="H2295" s="74">
        <v>0</v>
      </c>
      <c r="I2295" s="49">
        <f t="shared" ref="I2295" si="5686">(IF(D2295="SELL",E2295-F2295,IF(D2295="BUY",F2295-E2295)))*C2295</f>
        <v>2200</v>
      </c>
      <c r="J2295" s="41">
        <f t="shared" ref="J2295" si="5687">(IF(D2295="SELL",IF(G2295="",0,F2295-G2295),IF(D2295="BUY",IF(G2295="",0,G2295-F2295))))*C2295</f>
        <v>3629.99999999995</v>
      </c>
      <c r="K2295" s="8">
        <v>0</v>
      </c>
      <c r="L2295" s="49">
        <f t="shared" ref="L2295" si="5688">(J2295+I2295+K2295)/C2295</f>
        <v>2.6499999999999773</v>
      </c>
      <c r="M2295" s="49">
        <f t="shared" ref="M2295" si="5689">L2295*C2295</f>
        <v>5829.99999999995</v>
      </c>
    </row>
    <row r="2296" spans="1:13" s="42" customFormat="1" x14ac:dyDescent="0.25">
      <c r="A2296" s="5">
        <v>43014</v>
      </c>
      <c r="B2296" s="37" t="s">
        <v>224</v>
      </c>
      <c r="C2296" s="37">
        <v>2000</v>
      </c>
      <c r="D2296" s="37" t="s">
        <v>17</v>
      </c>
      <c r="E2296" s="74">
        <v>673</v>
      </c>
      <c r="F2296" s="37">
        <v>674</v>
      </c>
      <c r="G2296" s="37">
        <v>676</v>
      </c>
      <c r="H2296" s="74">
        <v>678</v>
      </c>
      <c r="I2296" s="49">
        <f t="shared" ref="I2296" si="5690">(IF(D2296="SELL",E2296-F2296,IF(D2296="BUY",F2296-E2296)))*C2296</f>
        <v>2000</v>
      </c>
      <c r="J2296" s="41">
        <f t="shared" ref="J2296" si="5691">(IF(D2296="SELL",IF(G2296="",0,F2296-G2296),IF(D2296="BUY",IF(G2296="",0,G2296-F2296))))*C2296</f>
        <v>4000</v>
      </c>
      <c r="K2296" s="8">
        <f>(IF(D2296="SELL",IF(H2296="",0,G2296-H2296),IF(D2296="BUY",IF(H2296="",0,(H2296-G2296)))))*C2296</f>
        <v>4000</v>
      </c>
      <c r="L2296" s="49">
        <f t="shared" ref="L2296" si="5692">(J2296+I2296+K2296)/C2296</f>
        <v>5</v>
      </c>
      <c r="M2296" s="49">
        <f t="shared" ref="M2296" si="5693">L2296*C2296</f>
        <v>10000</v>
      </c>
    </row>
    <row r="2297" spans="1:13" s="42" customFormat="1" x14ac:dyDescent="0.25">
      <c r="A2297" s="5">
        <v>43014</v>
      </c>
      <c r="B2297" s="37" t="s">
        <v>258</v>
      </c>
      <c r="C2297" s="37">
        <v>1500</v>
      </c>
      <c r="D2297" s="37" t="s">
        <v>17</v>
      </c>
      <c r="E2297" s="74">
        <v>603</v>
      </c>
      <c r="F2297" s="37">
        <v>604.5</v>
      </c>
      <c r="G2297" s="37">
        <v>0</v>
      </c>
      <c r="H2297" s="74">
        <v>0</v>
      </c>
      <c r="I2297" s="49">
        <f t="shared" ref="I2297" si="5694">(IF(D2297="SELL",E2297-F2297,IF(D2297="BUY",F2297-E2297)))*C2297</f>
        <v>2250</v>
      </c>
      <c r="J2297" s="41">
        <v>0</v>
      </c>
      <c r="K2297" s="8">
        <v>0</v>
      </c>
      <c r="L2297" s="49">
        <f t="shared" ref="L2297" si="5695">(J2297+I2297+K2297)/C2297</f>
        <v>1.5</v>
      </c>
      <c r="M2297" s="49">
        <f t="shared" ref="M2297" si="5696">L2297*C2297</f>
        <v>2250</v>
      </c>
    </row>
    <row r="2298" spans="1:13" s="42" customFormat="1" x14ac:dyDescent="0.25">
      <c r="A2298" s="5">
        <v>43014</v>
      </c>
      <c r="B2298" s="37" t="s">
        <v>317</v>
      </c>
      <c r="C2298" s="37">
        <v>3500</v>
      </c>
      <c r="D2298" s="37" t="s">
        <v>17</v>
      </c>
      <c r="E2298" s="74">
        <v>134.25</v>
      </c>
      <c r="F2298" s="37">
        <v>135</v>
      </c>
      <c r="G2298" s="37">
        <v>137</v>
      </c>
      <c r="H2298" s="74">
        <v>0</v>
      </c>
      <c r="I2298" s="49">
        <f t="shared" ref="I2298" si="5697">(IF(D2298="SELL",E2298-F2298,IF(D2298="BUY",F2298-E2298)))*C2298</f>
        <v>2625</v>
      </c>
      <c r="J2298" s="41">
        <f t="shared" ref="J2298" si="5698">(IF(D2298="SELL",IF(G2298="",0,F2298-G2298),IF(D2298="BUY",IF(G2298="",0,G2298-F2298))))*C2298</f>
        <v>7000</v>
      </c>
      <c r="K2298" s="8">
        <v>0</v>
      </c>
      <c r="L2298" s="49">
        <f t="shared" ref="L2298" si="5699">(J2298+I2298+K2298)/C2298</f>
        <v>2.75</v>
      </c>
      <c r="M2298" s="49">
        <f t="shared" ref="M2298" si="5700">L2298*C2298</f>
        <v>9625</v>
      </c>
    </row>
    <row r="2299" spans="1:13" s="42" customFormat="1" x14ac:dyDescent="0.25">
      <c r="A2299" s="5">
        <v>43014</v>
      </c>
      <c r="B2299" s="37" t="s">
        <v>318</v>
      </c>
      <c r="C2299" s="37">
        <v>3000</v>
      </c>
      <c r="D2299" s="37" t="s">
        <v>17</v>
      </c>
      <c r="E2299" s="74">
        <v>243</v>
      </c>
      <c r="F2299" s="37">
        <v>244</v>
      </c>
      <c r="G2299" s="37">
        <v>0</v>
      </c>
      <c r="H2299" s="74">
        <v>0</v>
      </c>
      <c r="I2299" s="49">
        <f t="shared" ref="I2299" si="5701">(IF(D2299="SELL",E2299-F2299,IF(D2299="BUY",F2299-E2299)))*C2299</f>
        <v>3000</v>
      </c>
      <c r="J2299" s="41">
        <v>0</v>
      </c>
      <c r="K2299" s="8">
        <v>0</v>
      </c>
      <c r="L2299" s="49">
        <f t="shared" ref="L2299" si="5702">(J2299+I2299+K2299)/C2299</f>
        <v>1</v>
      </c>
      <c r="M2299" s="49">
        <f t="shared" ref="M2299" si="5703">L2299*C2299</f>
        <v>3000</v>
      </c>
    </row>
    <row r="2300" spans="1:13" s="42" customFormat="1" x14ac:dyDescent="0.25">
      <c r="A2300" s="5">
        <v>43013</v>
      </c>
      <c r="B2300" s="37" t="s">
        <v>308</v>
      </c>
      <c r="C2300" s="37">
        <v>9000</v>
      </c>
      <c r="D2300" s="37" t="s">
        <v>17</v>
      </c>
      <c r="E2300" s="74">
        <v>97.9</v>
      </c>
      <c r="F2300" s="37">
        <v>97.3</v>
      </c>
      <c r="G2300" s="37">
        <v>0</v>
      </c>
      <c r="H2300" s="74">
        <v>0</v>
      </c>
      <c r="I2300" s="49">
        <f t="shared" ref="I2300" si="5704">(IF(D2300="SELL",E2300-F2300,IF(D2300="BUY",F2300-E2300)))*C2300</f>
        <v>-5400.0000000000764</v>
      </c>
      <c r="J2300" s="41">
        <v>0</v>
      </c>
      <c r="K2300" s="8">
        <v>0</v>
      </c>
      <c r="L2300" s="49">
        <f t="shared" ref="L2300" si="5705">(J2300+I2300+K2300)/C2300</f>
        <v>-0.60000000000000853</v>
      </c>
      <c r="M2300" s="49">
        <f t="shared" ref="M2300" si="5706">L2300*C2300</f>
        <v>-5400.0000000000764</v>
      </c>
    </row>
    <row r="2301" spans="1:13" s="42" customFormat="1" x14ac:dyDescent="0.25">
      <c r="A2301" s="5">
        <v>43013</v>
      </c>
      <c r="B2301" s="37" t="s">
        <v>225</v>
      </c>
      <c r="C2301" s="37">
        <v>1200</v>
      </c>
      <c r="D2301" s="37" t="s">
        <v>17</v>
      </c>
      <c r="E2301" s="74">
        <v>493</v>
      </c>
      <c r="F2301" s="37">
        <v>495</v>
      </c>
      <c r="G2301" s="37">
        <v>0</v>
      </c>
      <c r="H2301" s="74">
        <v>0</v>
      </c>
      <c r="I2301" s="49">
        <f t="shared" ref="I2301" si="5707">(IF(D2301="SELL",E2301-F2301,IF(D2301="BUY",F2301-E2301)))*C2301</f>
        <v>2400</v>
      </c>
      <c r="J2301" s="41">
        <v>0</v>
      </c>
      <c r="K2301" s="8">
        <f>(IF(D2301="SELL",IF(H2301="",0,G2301-H2301),IF(D2301="BUY",IF(H2301="",0,(H2301-G2301)))))*C2301</f>
        <v>0</v>
      </c>
      <c r="L2301" s="49">
        <f t="shared" ref="L2301" si="5708">(J2301+I2301+K2301)/C2301</f>
        <v>2</v>
      </c>
      <c r="M2301" s="49">
        <f t="shared" ref="M2301" si="5709">L2301*C2301</f>
        <v>2400</v>
      </c>
    </row>
    <row r="2302" spans="1:13" s="42" customFormat="1" x14ac:dyDescent="0.25">
      <c r="A2302" s="5">
        <v>43013</v>
      </c>
      <c r="B2302" s="37" t="s">
        <v>214</v>
      </c>
      <c r="C2302" s="37">
        <v>500</v>
      </c>
      <c r="D2302" s="37" t="s">
        <v>17</v>
      </c>
      <c r="E2302" s="74">
        <v>1440</v>
      </c>
      <c r="F2302" s="37">
        <v>1445</v>
      </c>
      <c r="G2302" s="37">
        <v>1455</v>
      </c>
      <c r="H2302" s="74">
        <v>0</v>
      </c>
      <c r="I2302" s="49">
        <f t="shared" ref="I2302" si="5710">(IF(D2302="SELL",E2302-F2302,IF(D2302="BUY",F2302-E2302)))*C2302</f>
        <v>2500</v>
      </c>
      <c r="J2302" s="41">
        <f t="shared" ref="J2302" si="5711">(IF(D2302="SELL",IF(G2302="",0,F2302-G2302),IF(D2302="BUY",IF(G2302="",0,G2302-F2302))))*C2302</f>
        <v>5000</v>
      </c>
      <c r="K2302" s="8">
        <v>0</v>
      </c>
      <c r="L2302" s="49">
        <f t="shared" ref="L2302" si="5712">(J2302+I2302+K2302)/C2302</f>
        <v>15</v>
      </c>
      <c r="M2302" s="49">
        <f t="shared" ref="M2302" si="5713">L2302*C2302</f>
        <v>7500</v>
      </c>
    </row>
    <row r="2303" spans="1:13" s="42" customFormat="1" x14ac:dyDescent="0.25">
      <c r="A2303" s="5">
        <v>43012</v>
      </c>
      <c r="B2303" s="37" t="s">
        <v>316</v>
      </c>
      <c r="C2303" s="37">
        <v>2000</v>
      </c>
      <c r="D2303" s="37" t="s">
        <v>17</v>
      </c>
      <c r="E2303" s="74">
        <v>429.35</v>
      </c>
      <c r="F2303" s="37">
        <v>430.35</v>
      </c>
      <c r="G2303" s="37">
        <v>432</v>
      </c>
      <c r="H2303" s="74">
        <v>434</v>
      </c>
      <c r="I2303" s="49">
        <f t="shared" ref="I2303" si="5714">(IF(D2303="SELL",E2303-F2303,IF(D2303="BUY",F2303-E2303)))*C2303</f>
        <v>2000</v>
      </c>
      <c r="J2303" s="41">
        <f t="shared" ref="J2303" si="5715">(IF(D2303="SELL",IF(G2303="",0,F2303-G2303),IF(D2303="BUY",IF(G2303="",0,G2303-F2303))))*C2303</f>
        <v>3299.9999999999545</v>
      </c>
      <c r="K2303" s="8">
        <f>(IF(D2303="SELL",IF(H2303="",0,G2303-H2303),IF(D2303="BUY",IF(H2303="",0,(H2303-G2303)))))*C2303</f>
        <v>4000</v>
      </c>
      <c r="L2303" s="49">
        <f t="shared" ref="L2303" si="5716">(J2303+I2303+K2303)/C2303</f>
        <v>4.6499999999999773</v>
      </c>
      <c r="M2303" s="49">
        <f t="shared" ref="M2303" si="5717">L2303*C2303</f>
        <v>9299.9999999999545</v>
      </c>
    </row>
    <row r="2304" spans="1:13" s="42" customFormat="1" x14ac:dyDescent="0.25">
      <c r="A2304" s="5">
        <v>43011</v>
      </c>
      <c r="B2304" s="37" t="s">
        <v>270</v>
      </c>
      <c r="C2304" s="37">
        <v>2000</v>
      </c>
      <c r="D2304" s="37" t="s">
        <v>17</v>
      </c>
      <c r="E2304" s="74">
        <v>429.35</v>
      </c>
      <c r="F2304" s="37">
        <v>430.35</v>
      </c>
      <c r="G2304" s="37">
        <v>432</v>
      </c>
      <c r="H2304" s="74">
        <v>434</v>
      </c>
      <c r="I2304" s="49">
        <f t="shared" ref="I2304:I2305" si="5718">(IF(D2304="SELL",E2304-F2304,IF(D2304="BUY",F2304-E2304)))*C2304</f>
        <v>2000</v>
      </c>
      <c r="J2304" s="41">
        <f t="shared" ref="J2304:J2305" si="5719">(IF(D2304="SELL",IF(G2304="",0,F2304-G2304),IF(D2304="BUY",IF(G2304="",0,G2304-F2304))))*C2304</f>
        <v>3299.9999999999545</v>
      </c>
      <c r="K2304" s="8">
        <f>(IF(D2304="SELL",IF(H2304="",0,G2304-H2304),IF(D2304="BUY",IF(H2304="",0,(H2304-G2304)))))*C2304</f>
        <v>4000</v>
      </c>
      <c r="L2304" s="49">
        <f t="shared" ref="L2304:L2305" si="5720">(J2304+I2304+K2304)/C2304</f>
        <v>4.6499999999999773</v>
      </c>
      <c r="M2304" s="49">
        <f t="shared" ref="M2304:M2305" si="5721">L2304*C2304</f>
        <v>9299.9999999999545</v>
      </c>
    </row>
    <row r="2305" spans="1:13" s="42" customFormat="1" x14ac:dyDescent="0.25">
      <c r="A2305" s="15">
        <v>43011</v>
      </c>
      <c r="B2305" s="37" t="s">
        <v>277</v>
      </c>
      <c r="C2305" s="37">
        <v>300</v>
      </c>
      <c r="D2305" s="37" t="s">
        <v>17</v>
      </c>
      <c r="E2305" s="74">
        <v>2645</v>
      </c>
      <c r="F2305" s="37">
        <v>2655</v>
      </c>
      <c r="G2305" s="37">
        <v>2670</v>
      </c>
      <c r="H2305" s="74">
        <v>2690</v>
      </c>
      <c r="I2305" s="49">
        <f t="shared" si="5718"/>
        <v>3000</v>
      </c>
      <c r="J2305" s="41">
        <f t="shared" si="5719"/>
        <v>4500</v>
      </c>
      <c r="K2305" s="8">
        <f>(IF(D2305="SELL",IF(H2305="",0,G2305-H2305),IF(D2305="BUY",IF(H2305="",0,(H2305-G2305)))))*C2305</f>
        <v>6000</v>
      </c>
      <c r="L2305" s="49">
        <f t="shared" si="5720"/>
        <v>45</v>
      </c>
      <c r="M2305" s="49">
        <f t="shared" si="5721"/>
        <v>13500</v>
      </c>
    </row>
    <row r="2306" spans="1:13" s="42" customFormat="1" x14ac:dyDescent="0.25">
      <c r="A2306" s="15">
        <v>43011</v>
      </c>
      <c r="B2306" s="37" t="s">
        <v>314</v>
      </c>
      <c r="C2306" s="37">
        <v>1500</v>
      </c>
      <c r="D2306" s="37" t="s">
        <v>17</v>
      </c>
      <c r="E2306" s="74">
        <v>602</v>
      </c>
      <c r="F2306" s="37">
        <v>603.70000000000005</v>
      </c>
      <c r="G2306" s="37">
        <v>0</v>
      </c>
      <c r="H2306" s="74">
        <v>0</v>
      </c>
      <c r="I2306" s="49">
        <f t="shared" ref="I2306" si="5722">(IF(D2306="SELL",E2306-F2306,IF(D2306="BUY",F2306-E2306)))*C2306</f>
        <v>2550.0000000000682</v>
      </c>
      <c r="J2306" s="41">
        <v>0</v>
      </c>
      <c r="K2306" s="8">
        <v>0</v>
      </c>
      <c r="L2306" s="49">
        <f t="shared" ref="L2306" si="5723">(J2306+I2306+K2306)/C2306</f>
        <v>1.7000000000000455</v>
      </c>
      <c r="M2306" s="49">
        <f t="shared" ref="M2306" si="5724">L2306*C2306</f>
        <v>2550.0000000000682</v>
      </c>
    </row>
    <row r="2307" spans="1:13" s="42" customFormat="1" x14ac:dyDescent="0.25">
      <c r="A2307" s="15">
        <v>43007</v>
      </c>
      <c r="B2307" s="37" t="s">
        <v>315</v>
      </c>
      <c r="C2307" s="37">
        <v>800</v>
      </c>
      <c r="D2307" s="37" t="s">
        <v>17</v>
      </c>
      <c r="E2307" s="74">
        <v>824</v>
      </c>
      <c r="F2307" s="37">
        <v>817</v>
      </c>
      <c r="G2307" s="37">
        <v>0</v>
      </c>
      <c r="H2307" s="74">
        <v>0</v>
      </c>
      <c r="I2307" s="49">
        <f t="shared" ref="I2307" si="5725">(IF(D2307="SELL",E2307-F2307,IF(D2307="BUY",F2307-E2307)))*C2307</f>
        <v>-5600</v>
      </c>
      <c r="J2307" s="41">
        <v>0</v>
      </c>
      <c r="K2307" s="8">
        <v>0</v>
      </c>
      <c r="L2307" s="49">
        <f t="shared" ref="L2307" si="5726">(J2307+I2307+K2307)/C2307</f>
        <v>-7</v>
      </c>
      <c r="M2307" s="49">
        <f t="shared" ref="M2307" si="5727">L2307*C2307</f>
        <v>-5600</v>
      </c>
    </row>
    <row r="2308" spans="1:13" s="42" customFormat="1" x14ac:dyDescent="0.25">
      <c r="A2308" s="15">
        <v>43007</v>
      </c>
      <c r="B2308" s="37" t="s">
        <v>272</v>
      </c>
      <c r="C2308" s="37">
        <v>300</v>
      </c>
      <c r="D2308" s="37" t="s">
        <v>17</v>
      </c>
      <c r="E2308" s="74">
        <v>2655</v>
      </c>
      <c r="F2308" s="37">
        <v>2665</v>
      </c>
      <c r="G2308" s="37">
        <v>2680</v>
      </c>
      <c r="H2308" s="74">
        <v>0</v>
      </c>
      <c r="I2308" s="49">
        <f t="shared" ref="I2308" si="5728">(IF(D2308="SELL",E2308-F2308,IF(D2308="BUY",F2308-E2308)))*C2308</f>
        <v>3000</v>
      </c>
      <c r="J2308" s="41">
        <f t="shared" ref="J2308" si="5729">(IF(D2308="SELL",IF(G2308="",0,F2308-G2308),IF(D2308="BUY",IF(G2308="",0,G2308-F2308))))*C2308</f>
        <v>4500</v>
      </c>
      <c r="K2308" s="8">
        <v>0</v>
      </c>
      <c r="L2308" s="49">
        <f t="shared" ref="L2308" si="5730">(J2308+I2308+K2308)/C2308</f>
        <v>25</v>
      </c>
      <c r="M2308" s="49">
        <f t="shared" ref="M2308" si="5731">L2308*C2308</f>
        <v>7500</v>
      </c>
    </row>
    <row r="2309" spans="1:13" s="42" customFormat="1" x14ac:dyDescent="0.25">
      <c r="A2309" s="15">
        <v>43007</v>
      </c>
      <c r="B2309" s="37" t="s">
        <v>238</v>
      </c>
      <c r="C2309" s="37">
        <v>2500</v>
      </c>
      <c r="D2309" s="37" t="s">
        <v>17</v>
      </c>
      <c r="E2309" s="74">
        <v>377</v>
      </c>
      <c r="F2309" s="37">
        <v>378</v>
      </c>
      <c r="G2309" s="37">
        <v>379</v>
      </c>
      <c r="H2309" s="74">
        <v>0</v>
      </c>
      <c r="I2309" s="49">
        <f t="shared" ref="I2309" si="5732">(IF(D2309="SELL",E2309-F2309,IF(D2309="BUY",F2309-E2309)))*C2309</f>
        <v>2500</v>
      </c>
      <c r="J2309" s="41">
        <f t="shared" ref="J2309" si="5733">(IF(D2309="SELL",IF(G2309="",0,F2309-G2309),IF(D2309="BUY",IF(G2309="",0,G2309-F2309))))*C2309</f>
        <v>2500</v>
      </c>
      <c r="K2309" s="8">
        <v>0</v>
      </c>
      <c r="L2309" s="49">
        <f t="shared" ref="L2309" si="5734">(J2309+I2309+K2309)/C2309</f>
        <v>2</v>
      </c>
      <c r="M2309" s="49">
        <f t="shared" ref="M2309" si="5735">L2309*C2309</f>
        <v>5000</v>
      </c>
    </row>
    <row r="2310" spans="1:13" s="42" customFormat="1" x14ac:dyDescent="0.25">
      <c r="A2310" s="15">
        <v>43007</v>
      </c>
      <c r="B2310" s="37" t="s">
        <v>306</v>
      </c>
      <c r="C2310" s="37">
        <v>1500</v>
      </c>
      <c r="D2310" s="37" t="s">
        <v>17</v>
      </c>
      <c r="E2310" s="74">
        <v>402</v>
      </c>
      <c r="F2310" s="37">
        <v>404</v>
      </c>
      <c r="G2310" s="37">
        <v>406</v>
      </c>
      <c r="H2310" s="74">
        <v>0</v>
      </c>
      <c r="I2310" s="49">
        <f t="shared" ref="I2310:I2311" si="5736">(IF(D2310="SELL",E2310-F2310,IF(D2310="BUY",F2310-E2310)))*C2310</f>
        <v>3000</v>
      </c>
      <c r="J2310" s="41">
        <f t="shared" ref="J2310:J2311" si="5737">(IF(D2310="SELL",IF(G2310="",0,F2310-G2310),IF(D2310="BUY",IF(G2310="",0,G2310-F2310))))*C2310</f>
        <v>3000</v>
      </c>
      <c r="K2310" s="8">
        <v>0</v>
      </c>
      <c r="L2310" s="49">
        <f t="shared" ref="L2310:L2311" si="5738">(J2310+I2310+K2310)/C2310</f>
        <v>4</v>
      </c>
      <c r="M2310" s="49">
        <f t="shared" ref="M2310:M2311" si="5739">L2310*C2310</f>
        <v>6000</v>
      </c>
    </row>
    <row r="2311" spans="1:13" s="42" customFormat="1" x14ac:dyDescent="0.25">
      <c r="A2311" s="15">
        <v>43006</v>
      </c>
      <c r="B2311" s="37" t="s">
        <v>314</v>
      </c>
      <c r="C2311" s="37">
        <v>1500</v>
      </c>
      <c r="D2311" s="37" t="s">
        <v>20</v>
      </c>
      <c r="E2311" s="74">
        <v>579.5</v>
      </c>
      <c r="F2311" s="37">
        <v>578</v>
      </c>
      <c r="G2311" s="37">
        <v>575</v>
      </c>
      <c r="H2311" s="74">
        <v>0</v>
      </c>
      <c r="I2311" s="49">
        <f t="shared" si="5736"/>
        <v>2250</v>
      </c>
      <c r="J2311" s="41">
        <f t="shared" si="5737"/>
        <v>4500</v>
      </c>
      <c r="K2311" s="8">
        <v>0</v>
      </c>
      <c r="L2311" s="49">
        <f t="shared" si="5738"/>
        <v>4.5</v>
      </c>
      <c r="M2311" s="49">
        <f t="shared" si="5739"/>
        <v>6750</v>
      </c>
    </row>
    <row r="2312" spans="1:13" s="42" customFormat="1" x14ac:dyDescent="0.25">
      <c r="A2312" s="15">
        <v>43006</v>
      </c>
      <c r="B2312" s="37" t="s">
        <v>313</v>
      </c>
      <c r="C2312" s="37">
        <v>1700</v>
      </c>
      <c r="D2312" s="37" t="s">
        <v>20</v>
      </c>
      <c r="E2312" s="74">
        <v>384</v>
      </c>
      <c r="F2312" s="37">
        <v>382.5</v>
      </c>
      <c r="G2312" s="37">
        <v>380</v>
      </c>
      <c r="H2312" s="74">
        <v>0</v>
      </c>
      <c r="I2312" s="49">
        <f t="shared" ref="I2312" si="5740">(IF(D2312="SELL",E2312-F2312,IF(D2312="BUY",F2312-E2312)))*C2312</f>
        <v>2550</v>
      </c>
      <c r="J2312" s="41">
        <f t="shared" ref="J2312" si="5741">(IF(D2312="SELL",IF(G2312="",0,F2312-G2312),IF(D2312="BUY",IF(G2312="",0,G2312-F2312))))*C2312</f>
        <v>4250</v>
      </c>
      <c r="K2312" s="8">
        <v>0</v>
      </c>
      <c r="L2312" s="49">
        <f t="shared" ref="L2312" si="5742">(J2312+I2312+K2312)/C2312</f>
        <v>4</v>
      </c>
      <c r="M2312" s="49">
        <f t="shared" ref="M2312" si="5743">L2312*C2312</f>
        <v>6800</v>
      </c>
    </row>
    <row r="2313" spans="1:13" s="42" customFormat="1" x14ac:dyDescent="0.25">
      <c r="A2313" s="15">
        <v>43005</v>
      </c>
      <c r="B2313" s="37" t="s">
        <v>209</v>
      </c>
      <c r="C2313" s="37">
        <v>750</v>
      </c>
      <c r="D2313" s="37" t="s">
        <v>20</v>
      </c>
      <c r="E2313" s="74">
        <v>1121</v>
      </c>
      <c r="F2313" s="37">
        <v>1116</v>
      </c>
      <c r="G2313" s="37">
        <v>0</v>
      </c>
      <c r="H2313" s="74">
        <v>0</v>
      </c>
      <c r="I2313" s="49">
        <f t="shared" ref="I2313" si="5744">(IF(D2313="SELL",E2313-F2313,IF(D2313="BUY",F2313-E2313)))*C2313</f>
        <v>3750</v>
      </c>
      <c r="J2313" s="41">
        <v>0</v>
      </c>
      <c r="K2313" s="8">
        <v>0</v>
      </c>
      <c r="L2313" s="49">
        <f t="shared" ref="L2313" si="5745">(J2313+I2313+K2313)/C2313</f>
        <v>5</v>
      </c>
      <c r="M2313" s="49">
        <f t="shared" ref="M2313" si="5746">L2313*C2313</f>
        <v>3750</v>
      </c>
    </row>
    <row r="2314" spans="1:13" s="42" customFormat="1" x14ac:dyDescent="0.25">
      <c r="A2314" s="15">
        <v>43005</v>
      </c>
      <c r="B2314" s="37" t="s">
        <v>312</v>
      </c>
      <c r="C2314" s="37">
        <v>1000</v>
      </c>
      <c r="D2314" s="37" t="s">
        <v>20</v>
      </c>
      <c r="E2314" s="74">
        <v>786</v>
      </c>
      <c r="F2314" s="37">
        <v>783</v>
      </c>
      <c r="G2314" s="37">
        <v>0</v>
      </c>
      <c r="H2314" s="74">
        <v>0</v>
      </c>
      <c r="I2314" s="49">
        <f t="shared" ref="I2314" si="5747">(IF(D2314="SELL",E2314-F2314,IF(D2314="BUY",F2314-E2314)))*C2314</f>
        <v>3000</v>
      </c>
      <c r="J2314" s="41">
        <v>0</v>
      </c>
      <c r="K2314" s="8">
        <v>0</v>
      </c>
      <c r="L2314" s="49">
        <f t="shared" ref="L2314" si="5748">(J2314+I2314+K2314)/C2314</f>
        <v>3</v>
      </c>
      <c r="M2314" s="49">
        <f t="shared" ref="M2314" si="5749">L2314*C2314</f>
        <v>3000</v>
      </c>
    </row>
    <row r="2315" spans="1:13" s="42" customFormat="1" x14ac:dyDescent="0.25">
      <c r="A2315" s="15">
        <v>43004</v>
      </c>
      <c r="B2315" s="37" t="s">
        <v>224</v>
      </c>
      <c r="C2315" s="37">
        <v>2000</v>
      </c>
      <c r="D2315" s="37" t="s">
        <v>17</v>
      </c>
      <c r="E2315" s="74">
        <v>648</v>
      </c>
      <c r="F2315" s="37">
        <v>650</v>
      </c>
      <c r="G2315" s="37">
        <v>653</v>
      </c>
      <c r="H2315" s="74">
        <v>0</v>
      </c>
      <c r="I2315" s="49">
        <f t="shared" ref="I2315" si="5750">(IF(D2315="SELL",E2315-F2315,IF(D2315="BUY",F2315-E2315)))*C2315</f>
        <v>4000</v>
      </c>
      <c r="J2315" s="41">
        <f t="shared" ref="J2315" si="5751">(IF(D2315="SELL",IF(G2315="",0,F2315-G2315),IF(D2315="BUY",IF(G2315="",0,G2315-F2315))))*C2315</f>
        <v>6000</v>
      </c>
      <c r="K2315" s="8">
        <v>0</v>
      </c>
      <c r="L2315" s="49">
        <f t="shared" ref="L2315" si="5752">(J2315+I2315+K2315)/C2315</f>
        <v>5</v>
      </c>
      <c r="M2315" s="49">
        <f t="shared" ref="M2315" si="5753">L2315*C2315</f>
        <v>10000</v>
      </c>
    </row>
    <row r="2316" spans="1:13" s="42" customFormat="1" x14ac:dyDescent="0.25">
      <c r="A2316" s="15">
        <v>43004</v>
      </c>
      <c r="B2316" s="37" t="s">
        <v>311</v>
      </c>
      <c r="C2316" s="37">
        <v>3500</v>
      </c>
      <c r="D2316" s="37" t="s">
        <v>17</v>
      </c>
      <c r="E2316" s="74">
        <v>143.5</v>
      </c>
      <c r="F2316" s="37">
        <v>144.19999999999999</v>
      </c>
      <c r="G2316" s="37">
        <v>0</v>
      </c>
      <c r="H2316" s="74">
        <v>0</v>
      </c>
      <c r="I2316" s="49">
        <f t="shared" ref="I2316" si="5754">(IF(D2316="SELL",E2316-F2316,IF(D2316="BUY",F2316-E2316)))*C2316</f>
        <v>2449.99999999996</v>
      </c>
      <c r="J2316" s="41">
        <v>0</v>
      </c>
      <c r="K2316" s="8">
        <f>(IF(D2316="SELL",IF(H2316="",0,G2316-H2316),IF(D2316="BUY",IF(H2316="",0,(H2316-G2316)))))*C2316</f>
        <v>0</v>
      </c>
      <c r="L2316" s="49">
        <f t="shared" ref="L2316" si="5755">(J2316+I2316+K2316)/C2316</f>
        <v>0.69999999999998852</v>
      </c>
      <c r="M2316" s="49">
        <f t="shared" ref="M2316" si="5756">L2316*C2316</f>
        <v>2449.99999999996</v>
      </c>
    </row>
    <row r="2317" spans="1:13" s="42" customFormat="1" x14ac:dyDescent="0.25">
      <c r="A2317" s="15">
        <v>43003</v>
      </c>
      <c r="B2317" s="37" t="s">
        <v>263</v>
      </c>
      <c r="C2317" s="37">
        <v>3750</v>
      </c>
      <c r="D2317" s="37" t="s">
        <v>17</v>
      </c>
      <c r="E2317" s="74">
        <v>336</v>
      </c>
      <c r="F2317" s="37">
        <v>334</v>
      </c>
      <c r="G2317" s="37">
        <v>0</v>
      </c>
      <c r="H2317" s="74">
        <v>0</v>
      </c>
      <c r="I2317" s="49">
        <f t="shared" ref="I2317" si="5757">(IF(D2317="SELL",E2317-F2317,IF(D2317="BUY",F2317-E2317)))*C2317</f>
        <v>-7500</v>
      </c>
      <c r="J2317" s="41">
        <v>0</v>
      </c>
      <c r="K2317" s="8">
        <f>(IF(D2317="SELL",IF(H2317="",0,G2317-H2317),IF(D2317="BUY",IF(H2317="",0,(H2317-G2317)))))*C2317</f>
        <v>0</v>
      </c>
      <c r="L2317" s="49">
        <f t="shared" ref="L2317" si="5758">(J2317+I2317+K2317)/C2317</f>
        <v>-2</v>
      </c>
      <c r="M2317" s="49">
        <f t="shared" ref="M2317" si="5759">L2317*C2317</f>
        <v>-7500</v>
      </c>
    </row>
    <row r="2318" spans="1:13" s="42" customFormat="1" x14ac:dyDescent="0.25">
      <c r="A2318" s="15">
        <v>43003</v>
      </c>
      <c r="B2318" s="37" t="s">
        <v>305</v>
      </c>
      <c r="C2318" s="37">
        <v>1000</v>
      </c>
      <c r="D2318" s="37" t="s">
        <v>20</v>
      </c>
      <c r="E2318" s="74">
        <v>795</v>
      </c>
      <c r="F2318" s="37">
        <v>792</v>
      </c>
      <c r="G2318" s="37">
        <v>788</v>
      </c>
      <c r="H2318" s="74">
        <v>0</v>
      </c>
      <c r="I2318" s="49">
        <f t="shared" ref="I2318" si="5760">(IF(D2318="SELL",E2318-F2318,IF(D2318="BUY",F2318-E2318)))*C2318</f>
        <v>3000</v>
      </c>
      <c r="J2318" s="41">
        <f t="shared" ref="J2318:J2323" si="5761">(IF(D2318="SELL",IF(G2318="",0,F2318-G2318),IF(D2318="BUY",IF(G2318="",0,G2318-F2318))))*C2318</f>
        <v>4000</v>
      </c>
      <c r="K2318" s="8">
        <v>0</v>
      </c>
      <c r="L2318" s="49">
        <f t="shared" ref="L2318" si="5762">(J2318+I2318+K2318)/C2318</f>
        <v>7</v>
      </c>
      <c r="M2318" s="49">
        <f t="shared" ref="M2318" si="5763">L2318*C2318</f>
        <v>7000</v>
      </c>
    </row>
    <row r="2319" spans="1:13" s="42" customFormat="1" x14ac:dyDescent="0.25">
      <c r="A2319" s="15">
        <v>43003</v>
      </c>
      <c r="B2319" s="37" t="s">
        <v>310</v>
      </c>
      <c r="C2319" s="37">
        <v>1500</v>
      </c>
      <c r="D2319" s="37" t="s">
        <v>20</v>
      </c>
      <c r="E2319" s="74">
        <v>602</v>
      </c>
      <c r="F2319" s="37">
        <v>600</v>
      </c>
      <c r="G2319" s="37">
        <v>597</v>
      </c>
      <c r="H2319" s="74">
        <v>0</v>
      </c>
      <c r="I2319" s="49">
        <f t="shared" ref="I2319" si="5764">(IF(D2319="SELL",E2319-F2319,IF(D2319="BUY",F2319-E2319)))*C2319</f>
        <v>3000</v>
      </c>
      <c r="J2319" s="41">
        <f t="shared" si="5761"/>
        <v>4500</v>
      </c>
      <c r="K2319" s="8">
        <v>0</v>
      </c>
      <c r="L2319" s="49">
        <f t="shared" ref="L2319" si="5765">(J2319+I2319+K2319)/C2319</f>
        <v>5</v>
      </c>
      <c r="M2319" s="49">
        <f t="shared" ref="M2319" si="5766">L2319*C2319</f>
        <v>7500</v>
      </c>
    </row>
    <row r="2320" spans="1:13" s="42" customFormat="1" x14ac:dyDescent="0.25">
      <c r="A2320" s="15">
        <v>43000</v>
      </c>
      <c r="B2320" s="15" t="s">
        <v>247</v>
      </c>
      <c r="C2320" s="37">
        <v>550</v>
      </c>
      <c r="D2320" s="37" t="s">
        <v>20</v>
      </c>
      <c r="E2320" s="74">
        <v>1470</v>
      </c>
      <c r="F2320" s="37">
        <v>1463</v>
      </c>
      <c r="G2320" s="37">
        <v>1450</v>
      </c>
      <c r="H2320" s="74">
        <v>0</v>
      </c>
      <c r="I2320" s="49">
        <f t="shared" ref="I2320" si="5767">(IF(D2320="SELL",E2320-F2320,IF(D2320="BUY",F2320-E2320)))*C2320</f>
        <v>3850</v>
      </c>
      <c r="J2320" s="41">
        <f t="shared" ref="J2320" si="5768">(IF(D2320="SELL",IF(G2320="",0,F2320-G2320),IF(D2320="BUY",IF(G2320="",0,G2320-F2320))))*C2320</f>
        <v>7150</v>
      </c>
      <c r="K2320" s="8">
        <v>0</v>
      </c>
      <c r="L2320" s="49">
        <f t="shared" ref="L2320" si="5769">(J2320+I2320+K2320)/C2320</f>
        <v>20</v>
      </c>
      <c r="M2320" s="49">
        <f t="shared" ref="M2320" si="5770">L2320*C2320</f>
        <v>11000</v>
      </c>
    </row>
    <row r="2321" spans="1:13" s="42" customFormat="1" x14ac:dyDescent="0.25">
      <c r="A2321" s="15">
        <v>43000</v>
      </c>
      <c r="B2321" s="37" t="s">
        <v>224</v>
      </c>
      <c r="C2321" s="37">
        <v>2000</v>
      </c>
      <c r="D2321" s="37" t="s">
        <v>20</v>
      </c>
      <c r="E2321" s="74">
        <v>672</v>
      </c>
      <c r="F2321" s="37">
        <v>670.5</v>
      </c>
      <c r="G2321" s="37">
        <v>665</v>
      </c>
      <c r="H2321" s="74">
        <v>0</v>
      </c>
      <c r="I2321" s="49">
        <f t="shared" ref="I2321" si="5771">(IF(D2321="SELL",E2321-F2321,IF(D2321="BUY",F2321-E2321)))*C2321</f>
        <v>3000</v>
      </c>
      <c r="J2321" s="41">
        <f t="shared" si="5761"/>
        <v>11000</v>
      </c>
      <c r="K2321" s="8">
        <v>0</v>
      </c>
      <c r="L2321" s="49">
        <f t="shared" ref="L2321" si="5772">(J2321+I2321+K2321)/C2321</f>
        <v>7</v>
      </c>
      <c r="M2321" s="49">
        <f t="shared" ref="M2321" si="5773">L2321*C2321</f>
        <v>14000</v>
      </c>
    </row>
    <row r="2322" spans="1:13" s="42" customFormat="1" x14ac:dyDescent="0.25">
      <c r="A2322" s="15">
        <v>43000</v>
      </c>
      <c r="B2322" s="37" t="s">
        <v>276</v>
      </c>
      <c r="C2322" s="37">
        <v>200</v>
      </c>
      <c r="D2322" s="37" t="s">
        <v>20</v>
      </c>
      <c r="E2322" s="74">
        <v>4300</v>
      </c>
      <c r="F2322" s="37">
        <v>4292</v>
      </c>
      <c r="G2322" s="37">
        <v>4270</v>
      </c>
      <c r="H2322" s="74">
        <v>4254</v>
      </c>
      <c r="I2322" s="49">
        <f t="shared" ref="I2322" si="5774">(IF(D2322="SELL",E2322-F2322,IF(D2322="BUY",F2322-E2322)))*C2322</f>
        <v>1600</v>
      </c>
      <c r="J2322" s="41">
        <f t="shared" si="5761"/>
        <v>4400</v>
      </c>
      <c r="K2322" s="8">
        <f>(IF(D2322="SELL",IF(H2322="",0,G2322-H2322),IF(D2322="BUY",IF(H2322="",0,(H2322-G2322)))))*C2322</f>
        <v>3200</v>
      </c>
      <c r="L2322" s="49">
        <f t="shared" ref="L2322" si="5775">(J2322+I2322+K2322)/C2322</f>
        <v>46</v>
      </c>
      <c r="M2322" s="49">
        <f t="shared" ref="M2322" si="5776">L2322*C2322</f>
        <v>9200</v>
      </c>
    </row>
    <row r="2323" spans="1:13" s="42" customFormat="1" x14ac:dyDescent="0.25">
      <c r="A2323" s="15">
        <v>42999</v>
      </c>
      <c r="B2323" s="37" t="s">
        <v>224</v>
      </c>
      <c r="C2323" s="37">
        <v>2000</v>
      </c>
      <c r="D2323" s="37" t="s">
        <v>17</v>
      </c>
      <c r="E2323" s="74">
        <v>687.5</v>
      </c>
      <c r="F2323" s="37">
        <v>689</v>
      </c>
      <c r="G2323" s="37">
        <v>692</v>
      </c>
      <c r="H2323" s="74">
        <v>0</v>
      </c>
      <c r="I2323" s="49">
        <f t="shared" ref="I2323" si="5777">(IF(D2323="SELL",E2323-F2323,IF(D2323="BUY",F2323-E2323)))*C2323</f>
        <v>3000</v>
      </c>
      <c r="J2323" s="41">
        <f t="shared" si="5761"/>
        <v>6000</v>
      </c>
      <c r="K2323" s="8">
        <v>0</v>
      </c>
      <c r="L2323" s="49">
        <f t="shared" ref="L2323" si="5778">(J2323+I2323+K2323)/C2323</f>
        <v>4.5</v>
      </c>
      <c r="M2323" s="49">
        <f t="shared" ref="M2323" si="5779">L2323*C2323</f>
        <v>9000</v>
      </c>
    </row>
    <row r="2324" spans="1:13" s="42" customFormat="1" x14ac:dyDescent="0.25">
      <c r="A2324" s="15">
        <v>42999</v>
      </c>
      <c r="B2324" s="37" t="s">
        <v>309</v>
      </c>
      <c r="C2324" s="37">
        <v>1300</v>
      </c>
      <c r="D2324" s="37" t="s">
        <v>17</v>
      </c>
      <c r="E2324" s="74">
        <v>533</v>
      </c>
      <c r="F2324" s="37">
        <v>535</v>
      </c>
      <c r="G2324" s="37">
        <v>0</v>
      </c>
      <c r="H2324" s="74">
        <v>0</v>
      </c>
      <c r="I2324" s="49">
        <f t="shared" ref="I2324" si="5780">(IF(D2324="SELL",E2324-F2324,IF(D2324="BUY",F2324-E2324)))*C2324</f>
        <v>2600</v>
      </c>
      <c r="J2324" s="41">
        <v>0</v>
      </c>
      <c r="K2324" s="8">
        <f>(IF(D2324="SELL",IF(H2324="",0,G2324-H2324),IF(D2324="BUY",IF(H2324="",0,(H2324-G2324)))))*C2324</f>
        <v>0</v>
      </c>
      <c r="L2324" s="49">
        <f t="shared" ref="L2324" si="5781">(J2324+I2324+K2324)/C2324</f>
        <v>2</v>
      </c>
      <c r="M2324" s="49">
        <f t="shared" ref="M2324" si="5782">L2324*C2324</f>
        <v>2600</v>
      </c>
    </row>
    <row r="2325" spans="1:13" s="42" customFormat="1" x14ac:dyDescent="0.25">
      <c r="A2325" s="15">
        <v>42999</v>
      </c>
      <c r="B2325" s="37" t="s">
        <v>308</v>
      </c>
      <c r="C2325" s="37">
        <v>9000</v>
      </c>
      <c r="D2325" s="37" t="s">
        <v>17</v>
      </c>
      <c r="E2325" s="74">
        <v>104.1</v>
      </c>
      <c r="F2325" s="37">
        <v>104.6</v>
      </c>
      <c r="G2325" s="37">
        <v>105.45</v>
      </c>
      <c r="H2325" s="74">
        <v>0</v>
      </c>
      <c r="I2325" s="49">
        <f t="shared" ref="I2325" si="5783">(IF(D2325="SELL",E2325-F2325,IF(D2325="BUY",F2325-E2325)))*C2325</f>
        <v>4500</v>
      </c>
      <c r="J2325" s="41">
        <f t="shared" ref="J2325" si="5784">(IF(D2325="SELL",IF(G2325="",0,F2325-G2325),IF(D2325="BUY",IF(G2325="",0,G2325-F2325))))*C2325</f>
        <v>7650.0000000000764</v>
      </c>
      <c r="K2325" s="8">
        <v>0</v>
      </c>
      <c r="L2325" s="49">
        <f t="shared" ref="L2325" si="5785">(J2325+I2325+K2325)/C2325</f>
        <v>1.3500000000000085</v>
      </c>
      <c r="M2325" s="49">
        <f t="shared" ref="M2325" si="5786">L2325*C2325</f>
        <v>12150.000000000076</v>
      </c>
    </row>
    <row r="2326" spans="1:13" s="42" customFormat="1" x14ac:dyDescent="0.25">
      <c r="A2326" s="15">
        <v>42998</v>
      </c>
      <c r="B2326" s="37" t="s">
        <v>224</v>
      </c>
      <c r="C2326" s="37">
        <v>2000</v>
      </c>
      <c r="D2326" s="37" t="s">
        <v>17</v>
      </c>
      <c r="E2326" s="74">
        <v>685</v>
      </c>
      <c r="F2326" s="37">
        <v>687</v>
      </c>
      <c r="G2326" s="37">
        <v>690</v>
      </c>
      <c r="H2326" s="74">
        <v>693</v>
      </c>
      <c r="I2326" s="49">
        <f t="shared" ref="I2326" si="5787">(IF(D2326="SELL",E2326-F2326,IF(D2326="BUY",F2326-E2326)))*C2326</f>
        <v>4000</v>
      </c>
      <c r="J2326" s="41">
        <f t="shared" ref="J2326:J2331" si="5788">(IF(D2326="SELL",IF(G2326="",0,F2326-G2326),IF(D2326="BUY",IF(G2326="",0,G2326-F2326))))*C2326</f>
        <v>6000</v>
      </c>
      <c r="K2326" s="8">
        <f>(IF(D2326="SELL",IF(H2326="",0,G2326-H2326),IF(D2326="BUY",IF(H2326="",0,(H2326-G2326)))))*C2326</f>
        <v>6000</v>
      </c>
      <c r="L2326" s="49">
        <f t="shared" ref="L2326" si="5789">(J2326+I2326+K2326)/C2326</f>
        <v>8</v>
      </c>
      <c r="M2326" s="49">
        <f t="shared" ref="M2326" si="5790">L2326*C2326</f>
        <v>16000</v>
      </c>
    </row>
    <row r="2327" spans="1:13" s="42" customFormat="1" x14ac:dyDescent="0.25">
      <c r="A2327" s="15">
        <v>42998</v>
      </c>
      <c r="B2327" s="37" t="s">
        <v>289</v>
      </c>
      <c r="C2327" s="37">
        <v>1800</v>
      </c>
      <c r="D2327" s="37" t="s">
        <v>17</v>
      </c>
      <c r="E2327" s="74">
        <v>355.5</v>
      </c>
      <c r="F2327" s="37">
        <v>357</v>
      </c>
      <c r="G2327" s="37">
        <v>360</v>
      </c>
      <c r="H2327" s="74">
        <v>0</v>
      </c>
      <c r="I2327" s="49">
        <f t="shared" ref="I2327" si="5791">(IF(D2327="SELL",E2327-F2327,IF(D2327="BUY",F2327-E2327)))*C2327</f>
        <v>2700</v>
      </c>
      <c r="J2327" s="41">
        <f t="shared" si="5788"/>
        <v>5400</v>
      </c>
      <c r="K2327" s="8">
        <v>0</v>
      </c>
      <c r="L2327" s="49">
        <f t="shared" ref="L2327" si="5792">(J2327+I2327+K2327)/C2327</f>
        <v>4.5</v>
      </c>
      <c r="M2327" s="49">
        <f t="shared" ref="M2327" si="5793">L2327*C2327</f>
        <v>8100</v>
      </c>
    </row>
    <row r="2328" spans="1:13" s="42" customFormat="1" x14ac:dyDescent="0.25">
      <c r="A2328" s="15">
        <v>42998</v>
      </c>
      <c r="B2328" s="37" t="s">
        <v>307</v>
      </c>
      <c r="C2328" s="37">
        <v>3750</v>
      </c>
      <c r="D2328" s="37" t="s">
        <v>17</v>
      </c>
      <c r="E2328" s="74">
        <v>345.3</v>
      </c>
      <c r="F2328" s="37">
        <v>346.3</v>
      </c>
      <c r="G2328" s="37">
        <v>347</v>
      </c>
      <c r="H2328" s="74">
        <v>348</v>
      </c>
      <c r="I2328" s="49">
        <f t="shared" ref="I2328" si="5794">(IF(D2328="SELL",E2328-F2328,IF(D2328="BUY",F2328-E2328)))*C2328</f>
        <v>3750</v>
      </c>
      <c r="J2328" s="41">
        <f t="shared" si="5788"/>
        <v>2624.9999999999573</v>
      </c>
      <c r="K2328" s="8">
        <f>(IF(D2328="SELL",IF(H2328="",0,G2328-H2328),IF(D2328="BUY",IF(H2328="",0,(H2328-G2328)))))*C2328</f>
        <v>3750</v>
      </c>
      <c r="L2328" s="49">
        <f t="shared" ref="L2328" si="5795">(J2328+I2328+K2328)/C2328</f>
        <v>2.6999999999999882</v>
      </c>
      <c r="M2328" s="49">
        <f t="shared" ref="M2328" si="5796">L2328*C2328</f>
        <v>10124.999999999956</v>
      </c>
    </row>
    <row r="2329" spans="1:13" s="42" customFormat="1" x14ac:dyDescent="0.25">
      <c r="A2329" s="15">
        <v>42998</v>
      </c>
      <c r="B2329" s="37" t="s">
        <v>241</v>
      </c>
      <c r="C2329" s="37">
        <v>200</v>
      </c>
      <c r="D2329" s="37" t="s">
        <v>17</v>
      </c>
      <c r="E2329" s="74">
        <v>2290</v>
      </c>
      <c r="F2329" s="37">
        <v>2300</v>
      </c>
      <c r="G2329" s="37">
        <v>2320</v>
      </c>
      <c r="H2329" s="74">
        <v>2336.35</v>
      </c>
      <c r="I2329" s="49">
        <f t="shared" ref="I2329" si="5797">(IF(D2329="SELL",E2329-F2329,IF(D2329="BUY",F2329-E2329)))*C2329</f>
        <v>2000</v>
      </c>
      <c r="J2329" s="41">
        <f t="shared" si="5788"/>
        <v>4000</v>
      </c>
      <c r="K2329" s="8">
        <f>(IF(D2329="SELL",IF(H2329="",0,G2329-H2329),IF(D2329="BUY",IF(H2329="",0,(H2329-G2329)))))*C2329</f>
        <v>3269.9999999999818</v>
      </c>
      <c r="L2329" s="49">
        <f t="shared" ref="L2329" si="5798">(J2329+I2329+K2329)/C2329</f>
        <v>46.349999999999909</v>
      </c>
      <c r="M2329" s="49">
        <f t="shared" ref="M2329" si="5799">L2329*C2329</f>
        <v>9269.9999999999818</v>
      </c>
    </row>
    <row r="2330" spans="1:13" s="42" customFormat="1" x14ac:dyDescent="0.25">
      <c r="A2330" s="15">
        <v>42997</v>
      </c>
      <c r="B2330" s="37" t="s">
        <v>261</v>
      </c>
      <c r="C2330" s="37">
        <v>250</v>
      </c>
      <c r="D2330" s="37" t="s">
        <v>17</v>
      </c>
      <c r="E2330" s="74">
        <v>2848</v>
      </c>
      <c r="F2330" s="37">
        <v>2860</v>
      </c>
      <c r="G2330" s="37">
        <v>2880</v>
      </c>
      <c r="H2330" s="74">
        <v>2900</v>
      </c>
      <c r="I2330" s="49">
        <f t="shared" ref="I2330" si="5800">(IF(D2330="SELL",E2330-F2330,IF(D2330="BUY",F2330-E2330)))*C2330</f>
        <v>3000</v>
      </c>
      <c r="J2330" s="41">
        <f t="shared" si="5788"/>
        <v>5000</v>
      </c>
      <c r="K2330" s="8">
        <f>(IF(D2330="SELL",IF(H2330="",0,G2330-H2330),IF(D2330="BUY",IF(H2330="",0,(H2330-G2330)))))*C2330</f>
        <v>5000</v>
      </c>
      <c r="L2330" s="49">
        <f t="shared" ref="L2330" si="5801">(J2330+I2330+K2330)/C2330</f>
        <v>52</v>
      </c>
      <c r="M2330" s="49">
        <f t="shared" ref="M2330" si="5802">L2330*C2330</f>
        <v>13000</v>
      </c>
    </row>
    <row r="2331" spans="1:13" s="42" customFormat="1" x14ac:dyDescent="0.25">
      <c r="A2331" s="15">
        <v>42997</v>
      </c>
      <c r="B2331" s="37" t="s">
        <v>306</v>
      </c>
      <c r="C2331" s="37">
        <v>1500</v>
      </c>
      <c r="D2331" s="37" t="s">
        <v>17</v>
      </c>
      <c r="E2331" s="74">
        <v>446</v>
      </c>
      <c r="F2331" s="37">
        <v>448</v>
      </c>
      <c r="G2331" s="37">
        <v>452</v>
      </c>
      <c r="H2331" s="74">
        <v>455.8</v>
      </c>
      <c r="I2331" s="49">
        <f t="shared" ref="I2331" si="5803">(IF(D2331="SELL",E2331-F2331,IF(D2331="BUY",F2331-E2331)))*C2331</f>
        <v>3000</v>
      </c>
      <c r="J2331" s="41">
        <f t="shared" si="5788"/>
        <v>6000</v>
      </c>
      <c r="K2331" s="8">
        <f>(IF(D2331="SELL",IF(H2331="",0,G2331-H2331),IF(D2331="BUY",IF(H2331="",0,(H2331-G2331)))))*C2331</f>
        <v>5700.0000000000173</v>
      </c>
      <c r="L2331" s="49">
        <f t="shared" ref="L2331" si="5804">(J2331+I2331+K2331)/C2331</f>
        <v>9.8000000000000114</v>
      </c>
      <c r="M2331" s="49">
        <f t="shared" ref="M2331" si="5805">L2331*C2331</f>
        <v>14700.000000000016</v>
      </c>
    </row>
    <row r="2332" spans="1:13" s="42" customFormat="1" x14ac:dyDescent="0.25">
      <c r="A2332" s="15">
        <v>42997</v>
      </c>
      <c r="B2332" s="37" t="s">
        <v>305</v>
      </c>
      <c r="C2332" s="37">
        <v>1000</v>
      </c>
      <c r="D2332" s="37" t="s">
        <v>17</v>
      </c>
      <c r="E2332" s="74">
        <v>865</v>
      </c>
      <c r="F2332" s="37">
        <v>867</v>
      </c>
      <c r="G2332" s="37">
        <v>0</v>
      </c>
      <c r="H2332" s="74">
        <v>0</v>
      </c>
      <c r="I2332" s="49">
        <f t="shared" ref="I2332" si="5806">(IF(D2332="SELL",E2332-F2332,IF(D2332="BUY",F2332-E2332)))*C2332</f>
        <v>2000</v>
      </c>
      <c r="J2332" s="41">
        <v>0</v>
      </c>
      <c r="K2332" s="8">
        <v>0</v>
      </c>
      <c r="L2332" s="49">
        <f t="shared" ref="L2332" si="5807">(J2332+I2332+K2332)/C2332</f>
        <v>2</v>
      </c>
      <c r="M2332" s="49">
        <f t="shared" ref="M2332" si="5808">L2332*C2332</f>
        <v>2000</v>
      </c>
    </row>
    <row r="2333" spans="1:13" s="42" customFormat="1" x14ac:dyDescent="0.25">
      <c r="A2333" s="15">
        <v>42997</v>
      </c>
      <c r="B2333" s="37" t="s">
        <v>304</v>
      </c>
      <c r="C2333" s="37">
        <v>250</v>
      </c>
      <c r="D2333" s="37" t="s">
        <v>17</v>
      </c>
      <c r="E2333" s="74">
        <v>2715</v>
      </c>
      <c r="F2333" s="37">
        <v>2725</v>
      </c>
      <c r="G2333" s="37">
        <v>0</v>
      </c>
      <c r="H2333" s="74">
        <v>0</v>
      </c>
      <c r="I2333" s="49">
        <f t="shared" ref="I2333" si="5809">(IF(D2333="SELL",E2333-F2333,IF(D2333="BUY",F2333-E2333)))*C2333</f>
        <v>2500</v>
      </c>
      <c r="J2333" s="41">
        <v>0</v>
      </c>
      <c r="K2333" s="8">
        <v>0</v>
      </c>
      <c r="L2333" s="49">
        <f t="shared" ref="L2333" si="5810">(J2333+I2333+K2333)/C2333</f>
        <v>10</v>
      </c>
      <c r="M2333" s="49">
        <f t="shared" ref="M2333" si="5811">L2333*C2333</f>
        <v>2500</v>
      </c>
    </row>
    <row r="2334" spans="1:13" s="42" customFormat="1" x14ac:dyDescent="0.25">
      <c r="A2334" s="15">
        <v>42996</v>
      </c>
      <c r="B2334" s="37" t="s">
        <v>303</v>
      </c>
      <c r="C2334" s="37">
        <v>2000</v>
      </c>
      <c r="D2334" s="37" t="s">
        <v>17</v>
      </c>
      <c r="E2334" s="74">
        <v>289</v>
      </c>
      <c r="F2334" s="37">
        <v>287</v>
      </c>
      <c r="G2334" s="37">
        <v>0</v>
      </c>
      <c r="H2334" s="74">
        <v>0</v>
      </c>
      <c r="I2334" s="49">
        <f t="shared" ref="I2334" si="5812">(IF(D2334="SELL",E2334-F2334,IF(D2334="BUY",F2334-E2334)))*C2334</f>
        <v>-4000</v>
      </c>
      <c r="J2334" s="41">
        <v>0</v>
      </c>
      <c r="K2334" s="8">
        <v>0</v>
      </c>
      <c r="L2334" s="49">
        <f t="shared" ref="L2334" si="5813">(J2334+I2334+K2334)/C2334</f>
        <v>-2</v>
      </c>
      <c r="M2334" s="49">
        <f t="shared" ref="M2334" si="5814">L2334*C2334</f>
        <v>-4000</v>
      </c>
    </row>
    <row r="2335" spans="1:13" s="42" customFormat="1" x14ac:dyDescent="0.25">
      <c r="A2335" s="15">
        <v>42996</v>
      </c>
      <c r="B2335" s="37" t="s">
        <v>302</v>
      </c>
      <c r="C2335" s="37">
        <v>3000</v>
      </c>
      <c r="D2335" s="37" t="s">
        <v>17</v>
      </c>
      <c r="E2335" s="74">
        <v>236.5</v>
      </c>
      <c r="F2335" s="37">
        <v>237.5</v>
      </c>
      <c r="G2335" s="37">
        <v>238.75</v>
      </c>
      <c r="H2335" s="74">
        <v>0</v>
      </c>
      <c r="I2335" s="49">
        <f t="shared" ref="I2335" si="5815">(IF(D2335="SELL",E2335-F2335,IF(D2335="BUY",F2335-E2335)))*C2335</f>
        <v>3000</v>
      </c>
      <c r="J2335" s="41">
        <f>(IF(D2335="SELL",IF(G2335="",0,F2335-G2335),IF(D2335="BUY",IF(G2335="",0,G2335-F2335))))*C2335</f>
        <v>3750</v>
      </c>
      <c r="K2335" s="8">
        <v>0</v>
      </c>
      <c r="L2335" s="49">
        <f t="shared" ref="L2335" si="5816">(J2335+I2335+K2335)/C2335</f>
        <v>2.25</v>
      </c>
      <c r="M2335" s="49">
        <f t="shared" ref="M2335" si="5817">L2335*C2335</f>
        <v>6750</v>
      </c>
    </row>
    <row r="2336" spans="1:13" s="42" customFormat="1" x14ac:dyDescent="0.25">
      <c r="A2336" s="15">
        <v>42996</v>
      </c>
      <c r="B2336" s="37" t="s">
        <v>256</v>
      </c>
      <c r="C2336" s="37">
        <v>1100</v>
      </c>
      <c r="D2336" s="37" t="s">
        <v>17</v>
      </c>
      <c r="E2336" s="74">
        <v>732</v>
      </c>
      <c r="F2336" s="37">
        <v>734</v>
      </c>
      <c r="G2336" s="37">
        <v>736</v>
      </c>
      <c r="H2336" s="74">
        <v>0</v>
      </c>
      <c r="I2336" s="49">
        <f t="shared" ref="I2336" si="5818">(IF(D2336="SELL",E2336-F2336,IF(D2336="BUY",F2336-E2336)))*C2336</f>
        <v>2200</v>
      </c>
      <c r="J2336" s="41">
        <f>(IF(D2336="SELL",IF(G2336="",0,F2336-G2336),IF(D2336="BUY",IF(G2336="",0,G2336-F2336))))*C2336</f>
        <v>2200</v>
      </c>
      <c r="K2336" s="8">
        <v>0</v>
      </c>
      <c r="L2336" s="49">
        <f t="shared" ref="L2336" si="5819">(J2336+I2336+K2336)/C2336</f>
        <v>4</v>
      </c>
      <c r="M2336" s="49">
        <f t="shared" ref="M2336" si="5820">L2336*C2336</f>
        <v>4400</v>
      </c>
    </row>
    <row r="2337" spans="1:13" s="42" customFormat="1" x14ac:dyDescent="0.25">
      <c r="A2337" s="15">
        <v>42996</v>
      </c>
      <c r="B2337" s="37" t="s">
        <v>276</v>
      </c>
      <c r="C2337" s="37">
        <v>200</v>
      </c>
      <c r="D2337" s="37" t="s">
        <v>17</v>
      </c>
      <c r="E2337" s="74">
        <v>4410</v>
      </c>
      <c r="F2337" s="37">
        <v>4420</v>
      </c>
      <c r="G2337" s="37">
        <v>0</v>
      </c>
      <c r="H2337" s="74">
        <v>0</v>
      </c>
      <c r="I2337" s="49">
        <f t="shared" ref="I2337" si="5821">(IF(D2337="SELL",E2337-F2337,IF(D2337="BUY",F2337-E2337)))*C2337</f>
        <v>2000</v>
      </c>
      <c r="J2337" s="41">
        <v>0</v>
      </c>
      <c r="K2337" s="8">
        <v>0</v>
      </c>
      <c r="L2337" s="49">
        <f t="shared" ref="L2337" si="5822">(J2337+I2337+K2337)/C2337</f>
        <v>10</v>
      </c>
      <c r="M2337" s="49">
        <f t="shared" ref="M2337" si="5823">L2337*C2337</f>
        <v>2000</v>
      </c>
    </row>
    <row r="2338" spans="1:13" s="42" customFormat="1" x14ac:dyDescent="0.25">
      <c r="A2338" s="15">
        <v>42993</v>
      </c>
      <c r="B2338" s="37" t="s">
        <v>243</v>
      </c>
      <c r="C2338" s="37">
        <v>125</v>
      </c>
      <c r="D2338" s="37" t="s">
        <v>20</v>
      </c>
      <c r="E2338" s="74">
        <v>5660</v>
      </c>
      <c r="F2338" s="37">
        <v>5635</v>
      </c>
      <c r="G2338" s="37">
        <v>0</v>
      </c>
      <c r="H2338" s="74">
        <v>0</v>
      </c>
      <c r="I2338" s="49">
        <f t="shared" ref="I2338" si="5824">(IF(D2338="SELL",E2338-F2338,IF(D2338="BUY",F2338-E2338)))*C2338</f>
        <v>3125</v>
      </c>
      <c r="J2338" s="41">
        <v>0</v>
      </c>
      <c r="K2338" s="8">
        <v>0</v>
      </c>
      <c r="L2338" s="49">
        <f t="shared" ref="L2338" si="5825">(J2338+I2338+K2338)/C2338</f>
        <v>25</v>
      </c>
      <c r="M2338" s="49">
        <f t="shared" ref="M2338" si="5826">L2338*C2338</f>
        <v>3125</v>
      </c>
    </row>
    <row r="2339" spans="1:13" s="42" customFormat="1" x14ac:dyDescent="0.25">
      <c r="A2339" s="15">
        <v>42993</v>
      </c>
      <c r="B2339" s="37" t="s">
        <v>301</v>
      </c>
      <c r="C2339" s="37">
        <v>3084</v>
      </c>
      <c r="D2339" s="37" t="s">
        <v>17</v>
      </c>
      <c r="E2339" s="74">
        <v>349</v>
      </c>
      <c r="F2339" s="37">
        <v>350</v>
      </c>
      <c r="G2339" s="37">
        <v>0</v>
      </c>
      <c r="H2339" s="74">
        <v>0</v>
      </c>
      <c r="I2339" s="49">
        <f t="shared" ref="I2339" si="5827">(IF(D2339="SELL",E2339-F2339,IF(D2339="BUY",F2339-E2339)))*C2339</f>
        <v>3084</v>
      </c>
      <c r="J2339" s="41">
        <v>0</v>
      </c>
      <c r="K2339" s="8">
        <v>0</v>
      </c>
      <c r="L2339" s="49">
        <f t="shared" ref="L2339" si="5828">(J2339+I2339+K2339)/C2339</f>
        <v>1</v>
      </c>
      <c r="M2339" s="49">
        <f t="shared" ref="M2339" si="5829">L2339*C2339</f>
        <v>3084</v>
      </c>
    </row>
    <row r="2340" spans="1:13" s="42" customFormat="1" x14ac:dyDescent="0.25">
      <c r="A2340" s="15">
        <v>42993</v>
      </c>
      <c r="B2340" s="37" t="s">
        <v>300</v>
      </c>
      <c r="C2340" s="37">
        <v>2600</v>
      </c>
      <c r="D2340" s="37" t="s">
        <v>17</v>
      </c>
      <c r="E2340" s="74">
        <v>227</v>
      </c>
      <c r="F2340" s="37">
        <v>228</v>
      </c>
      <c r="G2340" s="37">
        <v>0</v>
      </c>
      <c r="H2340" s="74">
        <v>0</v>
      </c>
      <c r="I2340" s="49">
        <f t="shared" ref="I2340" si="5830">(IF(D2340="SELL",E2340-F2340,IF(D2340="BUY",F2340-E2340)))*C2340</f>
        <v>2600</v>
      </c>
      <c r="J2340" s="41">
        <v>0</v>
      </c>
      <c r="K2340" s="8">
        <v>0</v>
      </c>
      <c r="L2340" s="49">
        <f t="shared" ref="L2340" si="5831">(J2340+I2340+K2340)/C2340</f>
        <v>1</v>
      </c>
      <c r="M2340" s="49">
        <f t="shared" ref="M2340" si="5832">L2340*C2340</f>
        <v>2600</v>
      </c>
    </row>
    <row r="2341" spans="1:13" s="42" customFormat="1" x14ac:dyDescent="0.25">
      <c r="A2341" s="15">
        <v>42993</v>
      </c>
      <c r="B2341" s="37" t="s">
        <v>276</v>
      </c>
      <c r="C2341" s="37">
        <v>200</v>
      </c>
      <c r="D2341" s="37" t="s">
        <v>17</v>
      </c>
      <c r="E2341" s="74">
        <v>4380</v>
      </c>
      <c r="F2341" s="37">
        <v>4390</v>
      </c>
      <c r="G2341" s="37">
        <v>0</v>
      </c>
      <c r="H2341" s="74">
        <v>0</v>
      </c>
      <c r="I2341" s="49">
        <f t="shared" ref="I2341" si="5833">(IF(D2341="SELL",E2341-F2341,IF(D2341="BUY",F2341-E2341)))*C2341</f>
        <v>2000</v>
      </c>
      <c r="J2341" s="41">
        <v>0</v>
      </c>
      <c r="K2341" s="8">
        <v>0</v>
      </c>
      <c r="L2341" s="49">
        <f t="shared" ref="L2341" si="5834">(J2341+I2341+K2341)/C2341</f>
        <v>10</v>
      </c>
      <c r="M2341" s="49">
        <f t="shared" ref="M2341" si="5835">L2341*C2341</f>
        <v>2000</v>
      </c>
    </row>
    <row r="2342" spans="1:13" s="42" customFormat="1" x14ac:dyDescent="0.25">
      <c r="A2342" s="15">
        <v>42992</v>
      </c>
      <c r="B2342" s="37" t="s">
        <v>272</v>
      </c>
      <c r="C2342" s="37">
        <v>300</v>
      </c>
      <c r="D2342" s="37" t="s">
        <v>17</v>
      </c>
      <c r="E2342" s="74">
        <v>2815</v>
      </c>
      <c r="F2342" s="37">
        <v>2825</v>
      </c>
      <c r="G2342" s="37">
        <v>2840</v>
      </c>
      <c r="H2342" s="74">
        <v>2860</v>
      </c>
      <c r="I2342" s="49">
        <f t="shared" ref="I2342" si="5836">(IF(D2342="SELL",E2342-F2342,IF(D2342="BUY",F2342-E2342)))*C2342</f>
        <v>3000</v>
      </c>
      <c r="J2342" s="41">
        <f>(IF(D2342="SELL",IF(G2342="",0,F2342-G2342),IF(D2342="BUY",IF(G2342="",0,G2342-F2342))))*C2342</f>
        <v>4500</v>
      </c>
      <c r="K2342" s="8">
        <f>(IF(D2342="SELL",IF(H2342="",0,G2342-H2342),IF(D2342="BUY",IF(H2342="",0,(H2342-G2342)))))*C2342</f>
        <v>6000</v>
      </c>
      <c r="L2342" s="49">
        <f t="shared" ref="L2342" si="5837">(J2342+I2342+K2342)/C2342</f>
        <v>45</v>
      </c>
      <c r="M2342" s="49">
        <f t="shared" ref="M2342" si="5838">L2342*C2342</f>
        <v>13500</v>
      </c>
    </row>
    <row r="2343" spans="1:13" s="42" customFormat="1" x14ac:dyDescent="0.25">
      <c r="A2343" s="15">
        <v>42992</v>
      </c>
      <c r="B2343" s="37" t="s">
        <v>241</v>
      </c>
      <c r="C2343" s="37">
        <v>200</v>
      </c>
      <c r="D2343" s="37" t="s">
        <v>17</v>
      </c>
      <c r="E2343" s="74">
        <v>2260</v>
      </c>
      <c r="F2343" s="37">
        <v>2270</v>
      </c>
      <c r="G2343" s="37">
        <v>0</v>
      </c>
      <c r="H2343" s="74">
        <v>0</v>
      </c>
      <c r="I2343" s="49">
        <f t="shared" ref="I2343" si="5839">(IF(D2343="SELL",E2343-F2343,IF(D2343="BUY",F2343-E2343)))*C2343</f>
        <v>2000</v>
      </c>
      <c r="J2343" s="41">
        <v>0</v>
      </c>
      <c r="K2343" s="8">
        <v>0</v>
      </c>
      <c r="L2343" s="49">
        <f t="shared" ref="L2343" si="5840">(J2343+I2343+K2343)/C2343</f>
        <v>10</v>
      </c>
      <c r="M2343" s="49">
        <f t="shared" ref="M2343" si="5841">L2343*C2343</f>
        <v>2000</v>
      </c>
    </row>
    <row r="2344" spans="1:13" s="42" customFormat="1" x14ac:dyDescent="0.25">
      <c r="A2344" s="15">
        <v>42992</v>
      </c>
      <c r="B2344" s="37" t="s">
        <v>299</v>
      </c>
      <c r="C2344" s="37">
        <v>6000</v>
      </c>
      <c r="D2344" s="37" t="s">
        <v>17</v>
      </c>
      <c r="E2344" s="74">
        <v>134.4</v>
      </c>
      <c r="F2344" s="37">
        <v>134.9</v>
      </c>
      <c r="G2344" s="37">
        <v>0</v>
      </c>
      <c r="H2344" s="74">
        <v>0</v>
      </c>
      <c r="I2344" s="49">
        <f t="shared" ref="I2344" si="5842">(IF(D2344="SELL",E2344-F2344,IF(D2344="BUY",F2344-E2344)))*C2344</f>
        <v>3000</v>
      </c>
      <c r="J2344" s="41">
        <v>0</v>
      </c>
      <c r="K2344" s="8">
        <v>0</v>
      </c>
      <c r="L2344" s="49">
        <f t="shared" ref="L2344" si="5843">(J2344+I2344+K2344)/C2344</f>
        <v>0.5</v>
      </c>
      <c r="M2344" s="49">
        <f t="shared" ref="M2344" si="5844">L2344*C2344</f>
        <v>3000</v>
      </c>
    </row>
    <row r="2345" spans="1:13" s="42" customFormat="1" x14ac:dyDescent="0.25">
      <c r="A2345" s="15">
        <v>42991</v>
      </c>
      <c r="B2345" s="37" t="s">
        <v>298</v>
      </c>
      <c r="C2345" s="37">
        <v>2000</v>
      </c>
      <c r="D2345" s="37" t="s">
        <v>17</v>
      </c>
      <c r="E2345" s="74">
        <v>288</v>
      </c>
      <c r="F2345" s="37">
        <v>286</v>
      </c>
      <c r="G2345" s="37">
        <v>0</v>
      </c>
      <c r="H2345" s="74">
        <v>0</v>
      </c>
      <c r="I2345" s="49">
        <f t="shared" ref="I2345" si="5845">(IF(D2345="SELL",E2345-F2345,IF(D2345="BUY",F2345-E2345)))*C2345</f>
        <v>-4000</v>
      </c>
      <c r="J2345" s="41">
        <v>0</v>
      </c>
      <c r="K2345" s="8">
        <v>0</v>
      </c>
      <c r="L2345" s="49">
        <f t="shared" ref="L2345" si="5846">(J2345+I2345+K2345)/C2345</f>
        <v>-2</v>
      </c>
      <c r="M2345" s="49">
        <f t="shared" ref="M2345" si="5847">L2345*C2345</f>
        <v>-4000</v>
      </c>
    </row>
    <row r="2346" spans="1:13" s="42" customFormat="1" x14ac:dyDescent="0.25">
      <c r="A2346" s="15">
        <v>42991</v>
      </c>
      <c r="B2346" s="37" t="s">
        <v>220</v>
      </c>
      <c r="C2346" s="37">
        <v>1500</v>
      </c>
      <c r="D2346" s="37" t="s">
        <v>17</v>
      </c>
      <c r="E2346" s="74">
        <v>588</v>
      </c>
      <c r="F2346" s="37">
        <v>591</v>
      </c>
      <c r="G2346" s="37">
        <v>593.6</v>
      </c>
      <c r="H2346" s="74">
        <v>0</v>
      </c>
      <c r="I2346" s="49">
        <f t="shared" ref="I2346" si="5848">(IF(D2346="SELL",E2346-F2346,IF(D2346="BUY",F2346-E2346)))*C2346</f>
        <v>4500</v>
      </c>
      <c r="J2346" s="41">
        <f>(IF(D2346="SELL",IF(G2346="",0,F2346-G2346),IF(D2346="BUY",IF(G2346="",0,G2346-F2346))))*C2346</f>
        <v>3900.0000000000341</v>
      </c>
      <c r="K2346" s="8">
        <v>0</v>
      </c>
      <c r="L2346" s="49">
        <f t="shared" ref="L2346" si="5849">(J2346+I2346+K2346)/C2346</f>
        <v>5.6000000000000227</v>
      </c>
      <c r="M2346" s="49">
        <f t="shared" ref="M2346" si="5850">L2346*C2346</f>
        <v>8400.0000000000346</v>
      </c>
    </row>
    <row r="2347" spans="1:13" s="42" customFormat="1" x14ac:dyDescent="0.25">
      <c r="A2347" s="15">
        <v>42991</v>
      </c>
      <c r="B2347" s="37" t="s">
        <v>296</v>
      </c>
      <c r="C2347" s="37">
        <v>800</v>
      </c>
      <c r="D2347" s="37" t="s">
        <v>17</v>
      </c>
      <c r="E2347" s="74">
        <v>757</v>
      </c>
      <c r="F2347" s="37">
        <v>760</v>
      </c>
      <c r="G2347" s="37">
        <v>764.7</v>
      </c>
      <c r="H2347" s="74">
        <v>0</v>
      </c>
      <c r="I2347" s="49">
        <f t="shared" ref="I2347" si="5851">(IF(D2347="SELL",E2347-F2347,IF(D2347="BUY",F2347-E2347)))*C2347</f>
        <v>2400</v>
      </c>
      <c r="J2347" s="41">
        <f>(IF(D2347="SELL",IF(G2347="",0,F2347-G2347),IF(D2347="BUY",IF(G2347="",0,G2347-F2347))))*C2347</f>
        <v>3760.0000000000364</v>
      </c>
      <c r="K2347" s="8">
        <v>0</v>
      </c>
      <c r="L2347" s="49">
        <f t="shared" ref="L2347" si="5852">(J2347+I2347+K2347)/C2347</f>
        <v>7.7000000000000455</v>
      </c>
      <c r="M2347" s="49">
        <f t="shared" ref="M2347" si="5853">L2347*C2347</f>
        <v>6160.0000000000364</v>
      </c>
    </row>
    <row r="2348" spans="1:13" s="42" customFormat="1" x14ac:dyDescent="0.25">
      <c r="A2348" s="15">
        <v>42991</v>
      </c>
      <c r="B2348" s="37" t="s">
        <v>297</v>
      </c>
      <c r="C2348" s="37">
        <v>250</v>
      </c>
      <c r="D2348" s="37" t="s">
        <v>17</v>
      </c>
      <c r="E2348" s="74">
        <v>2680</v>
      </c>
      <c r="F2348" s="37">
        <v>2690</v>
      </c>
      <c r="G2348" s="37">
        <v>2703.95</v>
      </c>
      <c r="H2348" s="74">
        <v>0</v>
      </c>
      <c r="I2348" s="49">
        <f t="shared" ref="I2348" si="5854">(IF(D2348="SELL",E2348-F2348,IF(D2348="BUY",F2348-E2348)))*C2348</f>
        <v>2500</v>
      </c>
      <c r="J2348" s="41">
        <f>(IF(D2348="SELL",IF(G2348="",0,F2348-G2348),IF(D2348="BUY",IF(G2348="",0,G2348-F2348))))*C2348</f>
        <v>3487.4999999999545</v>
      </c>
      <c r="K2348" s="8">
        <v>0</v>
      </c>
      <c r="L2348" s="49">
        <f t="shared" ref="L2348" si="5855">(J2348+I2348+K2348)/C2348</f>
        <v>23.949999999999818</v>
      </c>
      <c r="M2348" s="49">
        <f t="shared" ref="M2348" si="5856">L2348*C2348</f>
        <v>5987.4999999999545</v>
      </c>
    </row>
    <row r="2349" spans="1:13" s="42" customFormat="1" x14ac:dyDescent="0.25">
      <c r="A2349" s="15">
        <v>42991</v>
      </c>
      <c r="B2349" s="37" t="s">
        <v>253</v>
      </c>
      <c r="C2349" s="37">
        <v>600</v>
      </c>
      <c r="D2349" s="37" t="s">
        <v>17</v>
      </c>
      <c r="E2349" s="74">
        <v>1253</v>
      </c>
      <c r="F2349" s="37">
        <v>1257</v>
      </c>
      <c r="G2349" s="37">
        <v>0</v>
      </c>
      <c r="H2349" s="74">
        <v>0</v>
      </c>
      <c r="I2349" s="49">
        <f t="shared" ref="I2349" si="5857">(IF(D2349="SELL",E2349-F2349,IF(D2349="BUY",F2349-E2349)))*C2349</f>
        <v>2400</v>
      </c>
      <c r="J2349" s="41">
        <v>0</v>
      </c>
      <c r="K2349" s="8">
        <v>0</v>
      </c>
      <c r="L2349" s="49">
        <f t="shared" ref="L2349" si="5858">(J2349+I2349+K2349)/C2349</f>
        <v>4</v>
      </c>
      <c r="M2349" s="49">
        <f t="shared" ref="M2349" si="5859">L2349*C2349</f>
        <v>2400</v>
      </c>
    </row>
    <row r="2350" spans="1:13" s="42" customFormat="1" x14ac:dyDescent="0.25">
      <c r="A2350" s="15">
        <v>42991</v>
      </c>
      <c r="B2350" s="37" t="s">
        <v>145</v>
      </c>
      <c r="C2350" s="37">
        <v>3500</v>
      </c>
      <c r="D2350" s="37" t="s">
        <v>17</v>
      </c>
      <c r="E2350" s="74">
        <v>141.69999999999999</v>
      </c>
      <c r="F2350" s="37">
        <v>142.5</v>
      </c>
      <c r="G2350" s="37">
        <v>143.19999999999999</v>
      </c>
      <c r="H2350" s="74">
        <v>0</v>
      </c>
      <c r="I2350" s="49">
        <f t="shared" ref="I2350" si="5860">(IF(D2350="SELL",E2350-F2350,IF(D2350="BUY",F2350-E2350)))*C2350</f>
        <v>2800.00000000004</v>
      </c>
      <c r="J2350" s="41">
        <f>(IF(D2350="SELL",IF(G2350="",0,F2350-G2350),IF(D2350="BUY",IF(G2350="",0,G2350-F2350))))*C2350</f>
        <v>2449.99999999996</v>
      </c>
      <c r="K2350" s="8">
        <v>0</v>
      </c>
      <c r="L2350" s="49">
        <f t="shared" ref="L2350" si="5861">(J2350+I2350+K2350)/C2350</f>
        <v>1.5</v>
      </c>
      <c r="M2350" s="49">
        <f t="shared" ref="M2350" si="5862">L2350*C2350</f>
        <v>5250</v>
      </c>
    </row>
    <row r="2351" spans="1:13" s="42" customFormat="1" x14ac:dyDescent="0.25">
      <c r="A2351" s="15">
        <v>42990</v>
      </c>
      <c r="B2351" s="37" t="s">
        <v>145</v>
      </c>
      <c r="C2351" s="37">
        <v>3500</v>
      </c>
      <c r="D2351" s="37" t="s">
        <v>17</v>
      </c>
      <c r="E2351" s="74">
        <v>141.69999999999999</v>
      </c>
      <c r="F2351" s="37">
        <v>142.5</v>
      </c>
      <c r="G2351" s="37">
        <v>143.19999999999999</v>
      </c>
      <c r="H2351" s="74">
        <v>0</v>
      </c>
      <c r="I2351" s="49">
        <f t="shared" ref="I2351:I2352" si="5863">(IF(D2351="SELL",E2351-F2351,IF(D2351="BUY",F2351-E2351)))*C2351</f>
        <v>2800.00000000004</v>
      </c>
      <c r="J2351" s="41">
        <f>(IF(D2351="SELL",IF(G2351="",0,F2351-G2351),IF(D2351="BUY",IF(G2351="",0,G2351-F2351))))*C2351</f>
        <v>2449.99999999996</v>
      </c>
      <c r="K2351" s="8">
        <v>0</v>
      </c>
      <c r="L2351" s="49">
        <f t="shared" ref="L2351:L2352" si="5864">(J2351+I2351+K2351)/C2351</f>
        <v>1.5</v>
      </c>
      <c r="M2351" s="49">
        <f t="shared" ref="M2351:M2352" si="5865">L2351*C2351</f>
        <v>5250</v>
      </c>
    </row>
    <row r="2352" spans="1:13" s="42" customFormat="1" x14ac:dyDescent="0.25">
      <c r="A2352" s="15">
        <v>42990</v>
      </c>
      <c r="B2352" s="37" t="s">
        <v>58</v>
      </c>
      <c r="C2352" s="37">
        <v>3500</v>
      </c>
      <c r="D2352" s="37" t="s">
        <v>17</v>
      </c>
      <c r="E2352" s="74">
        <v>141</v>
      </c>
      <c r="F2352" s="37">
        <v>141.69999999999999</v>
      </c>
      <c r="G2352" s="37">
        <v>0</v>
      </c>
      <c r="H2352" s="74">
        <v>0</v>
      </c>
      <c r="I2352" s="49">
        <f t="shared" si="5863"/>
        <v>2449.99999999996</v>
      </c>
      <c r="J2352" s="41">
        <v>0</v>
      </c>
      <c r="K2352" s="8">
        <v>0</v>
      </c>
      <c r="L2352" s="49">
        <f t="shared" si="5864"/>
        <v>0.69999999999998852</v>
      </c>
      <c r="M2352" s="49">
        <f t="shared" si="5865"/>
        <v>2449.99999999996</v>
      </c>
    </row>
    <row r="2353" spans="1:13" s="42" customFormat="1" x14ac:dyDescent="0.25">
      <c r="A2353" s="15">
        <v>42990</v>
      </c>
      <c r="B2353" s="37" t="s">
        <v>295</v>
      </c>
      <c r="C2353" s="37">
        <v>600</v>
      </c>
      <c r="D2353" s="37" t="s">
        <v>17</v>
      </c>
      <c r="E2353" s="74">
        <v>793</v>
      </c>
      <c r="F2353" s="37">
        <v>797</v>
      </c>
      <c r="G2353" s="37">
        <v>803.5</v>
      </c>
      <c r="H2353" s="74">
        <v>0</v>
      </c>
      <c r="I2353" s="49">
        <f>(IF(D2353="SELL",E2353-F2353,IF(D2353="BUY",F2353-E2353)))*C2353</f>
        <v>2400</v>
      </c>
      <c r="J2353" s="41">
        <f>(IF(D2353="SELL",IF(G2353="",0,F2353-G2353),IF(D2353="BUY",IF(G2353="",0,G2353-F2353))))*C2353</f>
        <v>3900</v>
      </c>
      <c r="K2353" s="8">
        <v>0</v>
      </c>
      <c r="L2353" s="49">
        <f>(J2353+I2353+K2353)/C2353</f>
        <v>10.5</v>
      </c>
      <c r="M2353" s="49">
        <f>L2353*C2353</f>
        <v>6300</v>
      </c>
    </row>
    <row r="2354" spans="1:13" s="42" customFormat="1" x14ac:dyDescent="0.25">
      <c r="A2354" s="15">
        <v>42990</v>
      </c>
      <c r="B2354" s="37" t="s">
        <v>294</v>
      </c>
      <c r="C2354" s="37">
        <v>300</v>
      </c>
      <c r="D2354" s="37" t="s">
        <v>17</v>
      </c>
      <c r="E2354" s="74">
        <v>2790</v>
      </c>
      <c r="F2354" s="37">
        <v>2805</v>
      </c>
      <c r="G2354" s="37">
        <v>2820</v>
      </c>
      <c r="H2354" s="74">
        <v>0</v>
      </c>
      <c r="I2354" s="49">
        <f>(IF(D2354="SELL",E2354-F2354,IF(D2354="BUY",F2354-E2354)))*C2354</f>
        <v>4500</v>
      </c>
      <c r="J2354" s="41">
        <f>(IF(D2354="SELL",IF(G2354="",0,F2354-G2354),IF(D2354="BUY",IF(G2354="",0,G2354-F2354))))*C2354</f>
        <v>4500</v>
      </c>
      <c r="K2354" s="8">
        <v>0</v>
      </c>
      <c r="L2354" s="49">
        <f>(J2354+I2354+K2354)/C2354</f>
        <v>30</v>
      </c>
      <c r="M2354" s="49">
        <f>L2354*C2354</f>
        <v>9000</v>
      </c>
    </row>
    <row r="2355" spans="1:13" s="42" customFormat="1" x14ac:dyDescent="0.25">
      <c r="A2355" s="15">
        <v>42989</v>
      </c>
      <c r="B2355" s="37" t="s">
        <v>292</v>
      </c>
      <c r="C2355" s="37">
        <v>125</v>
      </c>
      <c r="D2355" s="37" t="s">
        <v>17</v>
      </c>
      <c r="E2355" s="74">
        <v>5700</v>
      </c>
      <c r="F2355" s="37">
        <v>5725</v>
      </c>
      <c r="G2355" s="37">
        <v>5750</v>
      </c>
      <c r="H2355" s="74">
        <v>5780</v>
      </c>
      <c r="I2355" s="49">
        <f t="shared" ref="I2355" si="5866">(IF(D2355="SELL",E2355-F2355,IF(D2355="BUY",F2355-E2355)))*C2355</f>
        <v>3125</v>
      </c>
      <c r="J2355" s="41">
        <f>(IF(D2355="SELL",IF(G2355="",0,F2355-G2355),IF(D2355="BUY",IF(G2355="",0,G2355-F2355))))*C2355</f>
        <v>3125</v>
      </c>
      <c r="K2355" s="8">
        <f>(IF(D2355="SELL",IF(H2355="",0,G2355-H2355),IF(D2355="BUY",IF(H2355="",0,(H2355-G2355)))))*C2355</f>
        <v>3750</v>
      </c>
      <c r="L2355" s="49">
        <f t="shared" ref="L2355" si="5867">(J2355+I2355+K2355)/C2355</f>
        <v>80</v>
      </c>
      <c r="M2355" s="49">
        <f t="shared" ref="M2355" si="5868">L2355*C2355</f>
        <v>10000</v>
      </c>
    </row>
    <row r="2356" spans="1:13" s="42" customFormat="1" x14ac:dyDescent="0.25">
      <c r="A2356" s="15">
        <v>42989</v>
      </c>
      <c r="B2356" s="37" t="s">
        <v>293</v>
      </c>
      <c r="C2356" s="37">
        <v>11000</v>
      </c>
      <c r="D2356" s="37" t="s">
        <v>17</v>
      </c>
      <c r="E2356" s="74">
        <v>113</v>
      </c>
      <c r="F2356" s="37">
        <v>113.5</v>
      </c>
      <c r="G2356" s="37">
        <v>0</v>
      </c>
      <c r="H2356" s="74">
        <v>0</v>
      </c>
      <c r="I2356" s="49">
        <f t="shared" ref="I2356" si="5869">(IF(D2356="SELL",E2356-F2356,IF(D2356="BUY",F2356-E2356)))*C2356</f>
        <v>5500</v>
      </c>
      <c r="J2356" s="41">
        <v>0</v>
      </c>
      <c r="K2356" s="8">
        <v>0</v>
      </c>
      <c r="L2356" s="49">
        <f t="shared" ref="L2356" si="5870">(J2356+I2356+K2356)/C2356</f>
        <v>0.5</v>
      </c>
      <c r="M2356" s="49">
        <f t="shared" ref="M2356" si="5871">L2356*C2356</f>
        <v>5500</v>
      </c>
    </row>
    <row r="2357" spans="1:13" s="42" customFormat="1" x14ac:dyDescent="0.25">
      <c r="A2357" s="15">
        <v>42989</v>
      </c>
      <c r="B2357" s="37" t="s">
        <v>97</v>
      </c>
      <c r="C2357" s="37">
        <v>600</v>
      </c>
      <c r="D2357" s="37" t="s">
        <v>17</v>
      </c>
      <c r="E2357" s="74">
        <v>1872</v>
      </c>
      <c r="F2357" s="37">
        <v>1878</v>
      </c>
      <c r="G2357" s="37">
        <v>0</v>
      </c>
      <c r="H2357" s="74">
        <v>0</v>
      </c>
      <c r="I2357" s="49">
        <f t="shared" ref="I2357" si="5872">(IF(D2357="SELL",E2357-F2357,IF(D2357="BUY",F2357-E2357)))*C2357</f>
        <v>3600</v>
      </c>
      <c r="J2357" s="41">
        <v>0</v>
      </c>
      <c r="K2357" s="8">
        <v>0</v>
      </c>
      <c r="L2357" s="49">
        <f t="shared" ref="L2357" si="5873">(J2357+I2357+K2357)/C2357</f>
        <v>6</v>
      </c>
      <c r="M2357" s="49">
        <f t="shared" ref="M2357" si="5874">L2357*C2357</f>
        <v>3600</v>
      </c>
    </row>
    <row r="2358" spans="1:13" s="42" customFormat="1" x14ac:dyDescent="0.25">
      <c r="A2358" s="15">
        <v>42986</v>
      </c>
      <c r="B2358" s="37" t="s">
        <v>276</v>
      </c>
      <c r="C2358" s="37">
        <v>200</v>
      </c>
      <c r="D2358" s="37" t="s">
        <v>17</v>
      </c>
      <c r="E2358" s="74">
        <v>4340</v>
      </c>
      <c r="F2358" s="37">
        <v>4350</v>
      </c>
      <c r="G2358" s="37">
        <v>4360</v>
      </c>
      <c r="H2358" s="74">
        <v>4369.8500000000004</v>
      </c>
      <c r="I2358" s="49">
        <f t="shared" ref="I2358" si="5875">(IF(D2358="SELL",E2358-F2358,IF(D2358="BUY",F2358-E2358)))*C2358</f>
        <v>2000</v>
      </c>
      <c r="J2358" s="41">
        <f>(IF(D2358="SELL",IF(G2358="",0,F2358-G2358),IF(D2358="BUY",IF(G2358="",0,G2358-F2358))))*C2358</f>
        <v>2000</v>
      </c>
      <c r="K2358" s="8">
        <f>(IF(D2358="SELL",IF(H2358="",0,G2358-H2358),IF(D2358="BUY",IF(H2358="",0,(H2358-G2358)))))*C2358</f>
        <v>1970.0000000000728</v>
      </c>
      <c r="L2358" s="49">
        <f t="shared" ref="L2358" si="5876">(J2358+I2358+K2358)/C2358</f>
        <v>29.850000000000364</v>
      </c>
      <c r="M2358" s="49">
        <f>L2358*C2358</f>
        <v>5970.0000000000728</v>
      </c>
    </row>
    <row r="2359" spans="1:13" s="42" customFormat="1" x14ac:dyDescent="0.25">
      <c r="A2359" s="15">
        <v>42986</v>
      </c>
      <c r="B2359" s="37" t="s">
        <v>246</v>
      </c>
      <c r="C2359" s="37">
        <v>1500</v>
      </c>
      <c r="D2359" s="37" t="s">
        <v>17</v>
      </c>
      <c r="E2359" s="74">
        <v>474</v>
      </c>
      <c r="F2359" s="37">
        <v>476</v>
      </c>
      <c r="G2359" s="37">
        <v>0</v>
      </c>
      <c r="H2359" s="74">
        <v>0</v>
      </c>
      <c r="I2359" s="49">
        <f t="shared" ref="I2359" si="5877">(IF(D2359="SELL",E2359-F2359,IF(D2359="BUY",F2359-E2359)))*C2359</f>
        <v>3000</v>
      </c>
      <c r="J2359" s="41">
        <v>0</v>
      </c>
      <c r="K2359" s="8">
        <v>0</v>
      </c>
      <c r="L2359" s="49">
        <f t="shared" ref="L2359" si="5878">(J2359+I2359+K2359)/C2359</f>
        <v>2</v>
      </c>
      <c r="M2359" s="49">
        <f t="shared" ref="M2359" si="5879">L2359*C2359</f>
        <v>3000</v>
      </c>
    </row>
    <row r="2360" spans="1:13" s="42" customFormat="1" x14ac:dyDescent="0.25">
      <c r="A2360" s="15">
        <v>42986</v>
      </c>
      <c r="B2360" s="37" t="s">
        <v>291</v>
      </c>
      <c r="C2360" s="37">
        <v>3500</v>
      </c>
      <c r="D2360" s="37" t="s">
        <v>17</v>
      </c>
      <c r="E2360" s="74">
        <v>254</v>
      </c>
      <c r="F2360" s="37">
        <v>255</v>
      </c>
      <c r="G2360" s="37">
        <v>256.45</v>
      </c>
      <c r="H2360" s="74">
        <v>0</v>
      </c>
      <c r="I2360" s="49">
        <f t="shared" ref="I2360" si="5880">(IF(D2360="SELL",E2360-F2360,IF(D2360="BUY",F2360-E2360)))*C2360</f>
        <v>3500</v>
      </c>
      <c r="J2360" s="41">
        <f>(IF(D2360="SELL",IF(G2360="",0,F2360-G2360),IF(D2360="BUY",IF(G2360="",0,G2360-F2360))))*C2360</f>
        <v>5074.99999999996</v>
      </c>
      <c r="K2360" s="8">
        <v>0</v>
      </c>
      <c r="L2360" s="49">
        <f t="shared" ref="L2360" si="5881">(J2360+I2360+K2360)/C2360</f>
        <v>2.4499999999999886</v>
      </c>
      <c r="M2360" s="49">
        <f t="shared" ref="M2360" si="5882">L2360*C2360</f>
        <v>8574.99999999996</v>
      </c>
    </row>
    <row r="2361" spans="1:13" s="42" customFormat="1" x14ac:dyDescent="0.25">
      <c r="A2361" s="15">
        <v>42985</v>
      </c>
      <c r="B2361" s="37" t="s">
        <v>175</v>
      </c>
      <c r="C2361" s="37">
        <v>500</v>
      </c>
      <c r="D2361" s="37" t="s">
        <v>17</v>
      </c>
      <c r="E2361" s="74">
        <v>1337</v>
      </c>
      <c r="F2361" s="37">
        <v>1345</v>
      </c>
      <c r="G2361" s="37">
        <v>0</v>
      </c>
      <c r="H2361" s="74">
        <v>0</v>
      </c>
      <c r="I2361" s="49">
        <f t="shared" ref="I2361" si="5883">(IF(D2361="SELL",E2361-F2361,IF(D2361="BUY",F2361-E2361)))*C2361</f>
        <v>4000</v>
      </c>
      <c r="J2361" s="41">
        <v>0</v>
      </c>
      <c r="K2361" s="8">
        <v>0</v>
      </c>
      <c r="L2361" s="49">
        <f t="shared" ref="L2361" si="5884">(J2361+I2361+K2361)/C2361</f>
        <v>8</v>
      </c>
      <c r="M2361" s="49">
        <f t="shared" ref="M2361" si="5885">L2361*C2361</f>
        <v>4000</v>
      </c>
    </row>
    <row r="2362" spans="1:13" s="42" customFormat="1" x14ac:dyDescent="0.25">
      <c r="A2362" s="15">
        <v>42985</v>
      </c>
      <c r="B2362" s="37" t="s">
        <v>289</v>
      </c>
      <c r="C2362" s="37">
        <v>1800</v>
      </c>
      <c r="D2362" s="37" t="s">
        <v>17</v>
      </c>
      <c r="E2362" s="74">
        <v>341</v>
      </c>
      <c r="F2362" s="37">
        <v>343</v>
      </c>
      <c r="G2362" s="37">
        <v>345.35</v>
      </c>
      <c r="H2362" s="74">
        <v>0</v>
      </c>
      <c r="I2362" s="49">
        <f t="shared" ref="I2362" si="5886">(IF(D2362="SELL",E2362-F2362,IF(D2362="BUY",F2362-E2362)))*C2362</f>
        <v>3600</v>
      </c>
      <c r="J2362" s="41">
        <f t="shared" ref="J2362:J2367" si="5887">(IF(D2362="SELL",IF(G2362="",0,F2362-G2362),IF(D2362="BUY",IF(G2362="",0,G2362-F2362))))*C2362</f>
        <v>4230.0000000000409</v>
      </c>
      <c r="K2362" s="8">
        <v>0</v>
      </c>
      <c r="L2362" s="49">
        <f t="shared" ref="L2362" si="5888">(J2362+I2362+K2362)/C2362</f>
        <v>4.3500000000000227</v>
      </c>
      <c r="M2362" s="49">
        <f t="shared" ref="M2362" si="5889">L2362*C2362</f>
        <v>7830.0000000000409</v>
      </c>
    </row>
    <row r="2363" spans="1:13" s="42" customFormat="1" x14ac:dyDescent="0.25">
      <c r="A2363" s="15">
        <v>42984</v>
      </c>
      <c r="B2363" s="37" t="s">
        <v>287</v>
      </c>
      <c r="C2363" s="37">
        <v>200</v>
      </c>
      <c r="D2363" s="37" t="s">
        <v>17</v>
      </c>
      <c r="E2363" s="74">
        <v>4135</v>
      </c>
      <c r="F2363" s="37">
        <v>4145</v>
      </c>
      <c r="G2363" s="37">
        <v>4170</v>
      </c>
      <c r="H2363" s="74">
        <v>0</v>
      </c>
      <c r="I2363" s="49">
        <f t="shared" ref="I2363" si="5890">(IF(D2363="SELL",E2363-F2363,IF(D2363="BUY",F2363-E2363)))*C2363</f>
        <v>2000</v>
      </c>
      <c r="J2363" s="41">
        <f t="shared" si="5887"/>
        <v>5000</v>
      </c>
      <c r="K2363" s="8">
        <v>0</v>
      </c>
      <c r="L2363" s="49">
        <f t="shared" ref="L2363" si="5891">(J2363+I2363+K2363)/C2363</f>
        <v>35</v>
      </c>
      <c r="M2363" s="49">
        <f t="shared" ref="M2363" si="5892">L2363*C2363</f>
        <v>7000</v>
      </c>
    </row>
    <row r="2364" spans="1:13" s="42" customFormat="1" x14ac:dyDescent="0.25">
      <c r="A2364" s="15">
        <v>42984</v>
      </c>
      <c r="B2364" s="37" t="s">
        <v>288</v>
      </c>
      <c r="C2364" s="37">
        <v>800</v>
      </c>
      <c r="D2364" s="37" t="s">
        <v>17</v>
      </c>
      <c r="E2364" s="74">
        <v>753</v>
      </c>
      <c r="F2364" s="37">
        <v>757</v>
      </c>
      <c r="G2364" s="37">
        <v>762</v>
      </c>
      <c r="H2364" s="74">
        <v>0</v>
      </c>
      <c r="I2364" s="49">
        <f t="shared" ref="I2364" si="5893">(IF(D2364="SELL",E2364-F2364,IF(D2364="BUY",F2364-E2364)))*C2364</f>
        <v>3200</v>
      </c>
      <c r="J2364" s="41">
        <f t="shared" si="5887"/>
        <v>4000</v>
      </c>
      <c r="K2364" s="8">
        <v>0</v>
      </c>
      <c r="L2364" s="49">
        <f t="shared" ref="L2364" si="5894">(J2364+I2364+K2364)/C2364</f>
        <v>9</v>
      </c>
      <c r="M2364" s="49">
        <f t="shared" ref="M2364" si="5895">L2364*C2364</f>
        <v>7200</v>
      </c>
    </row>
    <row r="2365" spans="1:13" s="42" customFormat="1" x14ac:dyDescent="0.25">
      <c r="A2365" s="15">
        <v>42983</v>
      </c>
      <c r="B2365" s="37" t="s">
        <v>287</v>
      </c>
      <c r="C2365" s="37">
        <v>200</v>
      </c>
      <c r="D2365" s="37" t="s">
        <v>17</v>
      </c>
      <c r="E2365" s="74">
        <v>4070</v>
      </c>
      <c r="F2365" s="37">
        <v>4090</v>
      </c>
      <c r="G2365" s="37">
        <v>4115</v>
      </c>
      <c r="H2365" s="74">
        <v>0</v>
      </c>
      <c r="I2365" s="49">
        <f t="shared" ref="I2365" si="5896">(IF(D2365="SELL",E2365-F2365,IF(D2365="BUY",F2365-E2365)))*C2365</f>
        <v>4000</v>
      </c>
      <c r="J2365" s="41">
        <f t="shared" si="5887"/>
        <v>5000</v>
      </c>
      <c r="K2365" s="8">
        <v>0</v>
      </c>
      <c r="L2365" s="49">
        <f t="shared" ref="L2365" si="5897">(J2365+I2365+K2365)/C2365</f>
        <v>45</v>
      </c>
      <c r="M2365" s="49">
        <f t="shared" ref="M2365" si="5898">L2365*C2365</f>
        <v>9000</v>
      </c>
    </row>
    <row r="2366" spans="1:13" s="42" customFormat="1" x14ac:dyDescent="0.25">
      <c r="A2366" s="15">
        <v>42983</v>
      </c>
      <c r="B2366" s="37" t="s">
        <v>261</v>
      </c>
      <c r="C2366" s="37">
        <v>250</v>
      </c>
      <c r="D2366" s="37" t="s">
        <v>17</v>
      </c>
      <c r="E2366" s="74">
        <v>2860</v>
      </c>
      <c r="F2366" s="37">
        <v>2870</v>
      </c>
      <c r="G2366" s="37">
        <v>2890</v>
      </c>
      <c r="H2366" s="74">
        <v>0</v>
      </c>
      <c r="I2366" s="49">
        <f t="shared" ref="I2366" si="5899">(IF(D2366="SELL",E2366-F2366,IF(D2366="BUY",F2366-E2366)))*C2366</f>
        <v>2500</v>
      </c>
      <c r="J2366" s="41">
        <f t="shared" si="5887"/>
        <v>5000</v>
      </c>
      <c r="K2366" s="8">
        <v>0</v>
      </c>
      <c r="L2366" s="49">
        <f t="shared" ref="L2366" si="5900">(J2366+I2366+K2366)/C2366</f>
        <v>30</v>
      </c>
      <c r="M2366" s="49">
        <f t="shared" ref="M2366" si="5901">L2366*C2366</f>
        <v>7500</v>
      </c>
    </row>
    <row r="2367" spans="1:13" s="42" customFormat="1" x14ac:dyDescent="0.25">
      <c r="A2367" s="15">
        <v>42983</v>
      </c>
      <c r="B2367" s="37" t="s">
        <v>286</v>
      </c>
      <c r="C2367" s="37">
        <v>1700</v>
      </c>
      <c r="D2367" s="37" t="s">
        <v>20</v>
      </c>
      <c r="E2367" s="74">
        <v>375</v>
      </c>
      <c r="F2367" s="37">
        <v>373</v>
      </c>
      <c r="G2367" s="37">
        <v>370.15</v>
      </c>
      <c r="H2367" s="74">
        <v>0</v>
      </c>
      <c r="I2367" s="49">
        <f t="shared" ref="I2367" si="5902">(IF(D2367="SELL",E2367-F2367,IF(D2367="BUY",F2367-E2367)))*C2367</f>
        <v>3400</v>
      </c>
      <c r="J2367" s="41">
        <f t="shared" si="5887"/>
        <v>4845.0000000000382</v>
      </c>
      <c r="K2367" s="8">
        <v>0</v>
      </c>
      <c r="L2367" s="49">
        <f t="shared" ref="L2367" si="5903">(J2367+I2367+K2367)/C2367</f>
        <v>4.8500000000000227</v>
      </c>
      <c r="M2367" s="49">
        <f t="shared" ref="M2367" si="5904">L2367*C2367</f>
        <v>8245.0000000000382</v>
      </c>
    </row>
    <row r="2368" spans="1:13" s="42" customFormat="1" x14ac:dyDescent="0.25">
      <c r="A2368" s="15">
        <v>42982</v>
      </c>
      <c r="B2368" s="37" t="s">
        <v>285</v>
      </c>
      <c r="C2368" s="37">
        <v>3500</v>
      </c>
      <c r="D2368" s="37" t="s">
        <v>17</v>
      </c>
      <c r="E2368" s="74">
        <v>158.19999999999999</v>
      </c>
      <c r="F2368" s="37">
        <v>156</v>
      </c>
      <c r="G2368" s="37">
        <v>0</v>
      </c>
      <c r="H2368" s="74">
        <v>0</v>
      </c>
      <c r="I2368" s="49">
        <f t="shared" ref="I2368" si="5905">(IF(D2368="SELL",E2368-F2368,IF(D2368="BUY",F2368-E2368)))*C2368</f>
        <v>-7699.99999999996</v>
      </c>
      <c r="J2368" s="41">
        <v>0</v>
      </c>
      <c r="K2368" s="8">
        <v>0</v>
      </c>
      <c r="L2368" s="49">
        <f t="shared" ref="L2368" si="5906">(J2368+I2368+K2368)/C2368</f>
        <v>-2.1999999999999886</v>
      </c>
      <c r="M2368" s="49">
        <f t="shared" ref="M2368" si="5907">L2368*C2368</f>
        <v>-7699.99999999996</v>
      </c>
    </row>
    <row r="2369" spans="1:13" s="42" customFormat="1" x14ac:dyDescent="0.25">
      <c r="A2369" s="15">
        <v>42982</v>
      </c>
      <c r="B2369" s="37" t="s">
        <v>284</v>
      </c>
      <c r="C2369" s="37">
        <v>1500</v>
      </c>
      <c r="D2369" s="37" t="s">
        <v>17</v>
      </c>
      <c r="E2369" s="74">
        <v>386</v>
      </c>
      <c r="F2369" s="37">
        <v>388</v>
      </c>
      <c r="G2369" s="37">
        <v>0</v>
      </c>
      <c r="H2369" s="74">
        <v>0</v>
      </c>
      <c r="I2369" s="49">
        <f t="shared" ref="I2369" si="5908">(IF(D2369="SELL",E2369-F2369,IF(D2369="BUY",F2369-E2369)))*C2369</f>
        <v>3000</v>
      </c>
      <c r="J2369" s="41">
        <v>0</v>
      </c>
      <c r="K2369" s="8">
        <v>0</v>
      </c>
      <c r="L2369" s="49">
        <f t="shared" ref="L2369" si="5909">(J2369+I2369+K2369)/C2369</f>
        <v>2</v>
      </c>
      <c r="M2369" s="49">
        <f t="shared" ref="M2369" si="5910">L2369*C2369</f>
        <v>3000</v>
      </c>
    </row>
    <row r="2370" spans="1:13" s="42" customFormat="1" x14ac:dyDescent="0.25">
      <c r="A2370" s="15">
        <v>42982</v>
      </c>
      <c r="B2370" s="57" t="s">
        <v>283</v>
      </c>
      <c r="C2370" s="37">
        <v>600</v>
      </c>
      <c r="D2370" s="37" t="s">
        <v>17</v>
      </c>
      <c r="E2370" s="74">
        <v>1050</v>
      </c>
      <c r="F2370" s="37">
        <v>1055</v>
      </c>
      <c r="G2370" s="37">
        <v>1065</v>
      </c>
      <c r="H2370" s="74">
        <v>1075</v>
      </c>
      <c r="I2370" s="49">
        <f t="shared" ref="I2370" si="5911">(IF(D2370="SELL",E2370-F2370,IF(D2370="BUY",F2370-E2370)))*C2370</f>
        <v>3000</v>
      </c>
      <c r="J2370" s="41">
        <f>(IF(D2370="SELL",IF(G2370="",0,F2370-G2370),IF(D2370="BUY",IF(G2370="",0,G2370-F2370))))*C2370</f>
        <v>6000</v>
      </c>
      <c r="K2370" s="8">
        <f>(IF(D2370="SELL",IF(H2370="",0,G2370-H2370),IF(D2370="BUY",IF(H2370="",0,(H2370-G2370)))))*C2370</f>
        <v>6000</v>
      </c>
      <c r="L2370" s="49">
        <f t="shared" ref="L2370" si="5912">(J2370+I2370+K2370)/C2370</f>
        <v>25</v>
      </c>
      <c r="M2370" s="49">
        <f t="shared" ref="M2370" si="5913">L2370*C2370</f>
        <v>15000</v>
      </c>
    </row>
    <row r="2371" spans="1:13" s="42" customFormat="1" x14ac:dyDescent="0.25">
      <c r="A2371" s="15">
        <v>42982</v>
      </c>
      <c r="B2371" s="58" t="s">
        <v>282</v>
      </c>
      <c r="C2371" s="37">
        <v>1300</v>
      </c>
      <c r="D2371" s="37" t="s">
        <v>17</v>
      </c>
      <c r="E2371" s="74">
        <v>439</v>
      </c>
      <c r="F2371" s="37">
        <v>440.5</v>
      </c>
      <c r="G2371" s="37">
        <v>442</v>
      </c>
      <c r="H2371" s="74">
        <v>0</v>
      </c>
      <c r="I2371" s="49">
        <f t="shared" ref="I2371" si="5914">(IF(D2371="SELL",E2371-F2371,IF(D2371="BUY",F2371-E2371)))*C2371</f>
        <v>1950</v>
      </c>
      <c r="J2371" s="41">
        <f>(IF(D2371="SELL",IF(G2371="",0,F2371-G2371),IF(D2371="BUY",IF(G2371="",0,G2371-F2371))))*C2371</f>
        <v>1950</v>
      </c>
      <c r="K2371" s="8">
        <v>0</v>
      </c>
      <c r="L2371" s="49">
        <f t="shared" ref="L2371" si="5915">(J2371+I2371+K2371)/C2371</f>
        <v>3</v>
      </c>
      <c r="M2371" s="49">
        <f t="shared" ref="M2371" si="5916">L2371*C2371</f>
        <v>3900</v>
      </c>
    </row>
    <row r="2372" spans="1:13" s="42" customFormat="1" x14ac:dyDescent="0.25">
      <c r="A2372" s="15">
        <v>42982</v>
      </c>
      <c r="B2372" s="57" t="s">
        <v>281</v>
      </c>
      <c r="C2372" s="37">
        <v>250</v>
      </c>
      <c r="D2372" s="37" t="s">
        <v>17</v>
      </c>
      <c r="E2372" s="74">
        <v>2585</v>
      </c>
      <c r="F2372" s="37">
        <v>2595</v>
      </c>
      <c r="G2372" s="37">
        <v>0</v>
      </c>
      <c r="H2372" s="74">
        <v>0</v>
      </c>
      <c r="I2372" s="49">
        <f t="shared" ref="I2372" si="5917">(IF(D2372="SELL",E2372-F2372,IF(D2372="BUY",F2372-E2372)))*C2372</f>
        <v>2500</v>
      </c>
      <c r="J2372" s="41">
        <v>0</v>
      </c>
      <c r="K2372" s="8">
        <v>0</v>
      </c>
      <c r="L2372" s="49">
        <f t="shared" ref="L2372" si="5918">(J2372+I2372+K2372)/C2372</f>
        <v>10</v>
      </c>
      <c r="M2372" s="49">
        <f t="shared" ref="M2372" si="5919">L2372*C2372</f>
        <v>2500</v>
      </c>
    </row>
    <row r="2373" spans="1:13" s="42" customFormat="1" x14ac:dyDescent="0.25">
      <c r="A2373" s="15">
        <v>42979</v>
      </c>
      <c r="B2373" s="37" t="s">
        <v>280</v>
      </c>
      <c r="C2373" s="37">
        <v>200</v>
      </c>
      <c r="D2373" s="37" t="s">
        <v>17</v>
      </c>
      <c r="E2373" s="74">
        <v>4065</v>
      </c>
      <c r="F2373" s="37">
        <v>4080</v>
      </c>
      <c r="G2373" s="37">
        <v>4107</v>
      </c>
      <c r="H2373" s="74">
        <v>0</v>
      </c>
      <c r="I2373" s="49">
        <f t="shared" ref="I2373" si="5920">(IF(D2373="SELL",E2373-F2373,IF(D2373="BUY",F2373-E2373)))*C2373</f>
        <v>3000</v>
      </c>
      <c r="J2373" s="41">
        <f>(IF(D2373="SELL",IF(G2373="",0,F2373-G2373),IF(D2373="BUY",IF(G2373="",0,G2373-F2373))))*C2373</f>
        <v>5400</v>
      </c>
      <c r="K2373" s="8">
        <v>0</v>
      </c>
      <c r="L2373" s="49">
        <f t="shared" ref="L2373" si="5921">(J2373+I2373+K2373)/C2373</f>
        <v>42</v>
      </c>
      <c r="M2373" s="49">
        <f t="shared" ref="M2373" si="5922">L2373*C2373</f>
        <v>8400</v>
      </c>
    </row>
    <row r="2374" spans="1:13" s="42" customFormat="1" x14ac:dyDescent="0.25">
      <c r="A2374" s="15">
        <v>42979</v>
      </c>
      <c r="B2374" s="37" t="s">
        <v>279</v>
      </c>
      <c r="C2374" s="37">
        <v>400</v>
      </c>
      <c r="D2374" s="37" t="s">
        <v>17</v>
      </c>
      <c r="E2374" s="74">
        <v>1622</v>
      </c>
      <c r="F2374" s="37">
        <v>1630</v>
      </c>
      <c r="G2374" s="37">
        <v>1640</v>
      </c>
      <c r="H2374" s="74">
        <v>1655</v>
      </c>
      <c r="I2374" s="49">
        <f t="shared" ref="I2374" si="5923">(IF(D2374="SELL",E2374-F2374,IF(D2374="BUY",F2374-E2374)))*C2374</f>
        <v>3200</v>
      </c>
      <c r="J2374" s="41">
        <f>(IF(D2374="SELL",IF(G2374="",0,F2374-G2374),IF(D2374="BUY",IF(G2374="",0,G2374-F2374))))*C2374</f>
        <v>4000</v>
      </c>
      <c r="K2374" s="8">
        <f>(IF(D2374="SELL",IF(H2374="",0,G2374-H2374),IF(D2374="BUY",IF(H2374="",0,(H2374-G2374)))))*C2374</f>
        <v>6000</v>
      </c>
      <c r="L2374" s="49">
        <f t="shared" ref="L2374" si="5924">(J2374+I2374+K2374)/C2374</f>
        <v>33</v>
      </c>
      <c r="M2374" s="49">
        <f t="shared" ref="M2374" si="5925">L2374*C2374</f>
        <v>13200</v>
      </c>
    </row>
    <row r="2375" spans="1:13" s="42" customFormat="1" x14ac:dyDescent="0.25">
      <c r="A2375" s="15">
        <v>42979</v>
      </c>
      <c r="B2375" s="37" t="s">
        <v>211</v>
      </c>
      <c r="C2375" s="37">
        <v>550</v>
      </c>
      <c r="D2375" s="37" t="s">
        <v>17</v>
      </c>
      <c r="E2375" s="74">
        <v>1255</v>
      </c>
      <c r="F2375" s="37">
        <v>1260</v>
      </c>
      <c r="G2375" s="37">
        <v>0</v>
      </c>
      <c r="H2375" s="74">
        <v>0</v>
      </c>
      <c r="I2375" s="49">
        <f t="shared" ref="I2375" si="5926">(IF(D2375="SELL",E2375-F2375,IF(D2375="BUY",F2375-E2375)))*C2375</f>
        <v>2750</v>
      </c>
      <c r="J2375" s="41">
        <v>0</v>
      </c>
      <c r="K2375" s="8">
        <v>0</v>
      </c>
      <c r="L2375" s="49">
        <f t="shared" ref="L2375" si="5927">(J2375+I2375+K2375)/C2375</f>
        <v>5</v>
      </c>
      <c r="M2375" s="49">
        <f t="shared" ref="M2375" si="5928">L2375*C2375</f>
        <v>2750</v>
      </c>
    </row>
    <row r="2376" spans="1:13" s="42" customFormat="1" x14ac:dyDescent="0.25">
      <c r="A2376" s="15">
        <v>42978</v>
      </c>
      <c r="B2376" s="37" t="s">
        <v>261</v>
      </c>
      <c r="C2376" s="37">
        <v>250</v>
      </c>
      <c r="D2376" s="37" t="s">
        <v>17</v>
      </c>
      <c r="E2376" s="74">
        <v>2824</v>
      </c>
      <c r="F2376" s="37">
        <v>2840</v>
      </c>
      <c r="G2376" s="37">
        <v>2850</v>
      </c>
      <c r="H2376" s="74">
        <v>2870</v>
      </c>
      <c r="I2376" s="49">
        <f t="shared" ref="I2376" si="5929">(IF(D2376="SELL",E2376-F2376,IF(D2376="BUY",F2376-E2376)))*C2376</f>
        <v>4000</v>
      </c>
      <c r="J2376" s="41">
        <f>(IF(D2376="SELL",IF(G2376="",0,F2376-G2376),IF(D2376="BUY",IF(G2376="",0,G2376-F2376))))*C2376</f>
        <v>2500</v>
      </c>
      <c r="K2376" s="8">
        <f>(IF(D2376="SELL",IF(H2376="",0,G2376-H2376),IF(D2376="BUY",IF(H2376="",0,(H2376-G2376)))))*C2376</f>
        <v>5000</v>
      </c>
      <c r="L2376" s="49">
        <f t="shared" ref="L2376" si="5930">(J2376+I2376+K2376)/C2376</f>
        <v>46</v>
      </c>
      <c r="M2376" s="49">
        <f t="shared" ref="M2376" si="5931">L2376*C2376</f>
        <v>11500</v>
      </c>
    </row>
    <row r="2377" spans="1:13" s="42" customFormat="1" x14ac:dyDescent="0.25">
      <c r="A2377" s="15">
        <v>42978</v>
      </c>
      <c r="B2377" s="37" t="s">
        <v>265</v>
      </c>
      <c r="C2377" s="37">
        <v>1100</v>
      </c>
      <c r="D2377" s="37" t="s">
        <v>17</v>
      </c>
      <c r="E2377" s="74">
        <v>629</v>
      </c>
      <c r="F2377" s="37">
        <v>632</v>
      </c>
      <c r="G2377" s="37">
        <v>636</v>
      </c>
      <c r="H2377" s="74">
        <v>642</v>
      </c>
      <c r="I2377" s="49">
        <f t="shared" ref="I2377" si="5932">(IF(D2377="SELL",E2377-F2377,IF(D2377="BUY",F2377-E2377)))*C2377</f>
        <v>3300</v>
      </c>
      <c r="J2377" s="41">
        <f>(IF(D2377="SELL",IF(G2377="",0,F2377-G2377),IF(D2377="BUY",IF(G2377="",0,G2377-F2377))))*C2377</f>
        <v>4400</v>
      </c>
      <c r="K2377" s="8">
        <f>(IF(D2377="SELL",IF(H2377="",0,G2377-H2377),IF(D2377="BUY",IF(H2377="",0,(H2377-G2377)))))*C2377</f>
        <v>6600</v>
      </c>
      <c r="L2377" s="49">
        <f t="shared" ref="L2377" si="5933">(J2377+I2377+K2377)/C2377</f>
        <v>13</v>
      </c>
      <c r="M2377" s="49">
        <f t="shared" ref="M2377" si="5934">L2377*C2377</f>
        <v>14300</v>
      </c>
    </row>
    <row r="2378" spans="1:13" s="42" customFormat="1" x14ac:dyDescent="0.25">
      <c r="A2378" s="15">
        <v>42977</v>
      </c>
      <c r="B2378" s="37" t="s">
        <v>278</v>
      </c>
      <c r="C2378" s="37">
        <v>600</v>
      </c>
      <c r="D2378" s="37" t="s">
        <v>17</v>
      </c>
      <c r="E2378" s="74">
        <v>914</v>
      </c>
      <c r="F2378" s="37">
        <v>918</v>
      </c>
      <c r="G2378" s="37">
        <v>924</v>
      </c>
      <c r="H2378" s="74">
        <v>930</v>
      </c>
      <c r="I2378" s="49">
        <f t="shared" ref="I2378" si="5935">(IF(D2378="SELL",E2378-F2378,IF(D2378="BUY",F2378-E2378)))*C2378</f>
        <v>2400</v>
      </c>
      <c r="J2378" s="41">
        <f>(IF(D2378="SELL",IF(G2378="",0,F2378-G2378),IF(D2378="BUY",IF(G2378="",0,G2378-F2378))))*C2378</f>
        <v>3600</v>
      </c>
      <c r="K2378" s="8">
        <f>(IF(D2378="SELL",IF(H2378="",0,G2378-H2378),IF(D2378="BUY",IF(H2378="",0,(H2378-G2378)))))*C2378</f>
        <v>3600</v>
      </c>
      <c r="L2378" s="49">
        <f t="shared" ref="L2378" si="5936">(J2378+I2378+K2378)/C2378</f>
        <v>16</v>
      </c>
      <c r="M2378" s="49">
        <f t="shared" ref="M2378" si="5937">L2378*C2378</f>
        <v>9600</v>
      </c>
    </row>
    <row r="2379" spans="1:13" s="42" customFormat="1" x14ac:dyDescent="0.25">
      <c r="A2379" s="15">
        <v>42977</v>
      </c>
      <c r="B2379" s="37" t="s">
        <v>266</v>
      </c>
      <c r="C2379" s="37">
        <v>2266</v>
      </c>
      <c r="D2379" s="37" t="s">
        <v>17</v>
      </c>
      <c r="E2379" s="74">
        <v>294</v>
      </c>
      <c r="F2379" s="37">
        <v>295</v>
      </c>
      <c r="G2379" s="37">
        <v>297</v>
      </c>
      <c r="H2379" s="74">
        <v>0</v>
      </c>
      <c r="I2379" s="49">
        <f t="shared" ref="I2379" si="5938">(IF(D2379="SELL",E2379-F2379,IF(D2379="BUY",F2379-E2379)))*C2379</f>
        <v>2266</v>
      </c>
      <c r="J2379" s="41">
        <f>(IF(D2379="SELL",IF(G2379="",0,F2379-G2379),IF(D2379="BUY",IF(G2379="",0,G2379-F2379))))*C2379</f>
        <v>4532</v>
      </c>
      <c r="K2379" s="8">
        <v>0</v>
      </c>
      <c r="L2379" s="49">
        <f t="shared" ref="L2379" si="5939">(J2379+I2379+K2379)/C2379</f>
        <v>3</v>
      </c>
      <c r="M2379" s="49">
        <f t="shared" ref="M2379" si="5940">L2379*C2379</f>
        <v>6798</v>
      </c>
    </row>
    <row r="2380" spans="1:13" s="42" customFormat="1" x14ac:dyDescent="0.25">
      <c r="A2380" s="15">
        <v>42977</v>
      </c>
      <c r="B2380" s="37" t="s">
        <v>252</v>
      </c>
      <c r="C2380" s="37">
        <v>4500</v>
      </c>
      <c r="D2380" s="37" t="s">
        <v>17</v>
      </c>
      <c r="E2380" s="74">
        <v>131.85</v>
      </c>
      <c r="F2380" s="37">
        <v>132.5</v>
      </c>
      <c r="G2380" s="37">
        <v>133.5</v>
      </c>
      <c r="H2380" s="74">
        <v>0</v>
      </c>
      <c r="I2380" s="49">
        <f t="shared" ref="I2380" si="5941">(IF(D2380="SELL",E2380-F2380,IF(D2380="BUY",F2380-E2380)))*C2380</f>
        <v>2925.0000000000255</v>
      </c>
      <c r="J2380" s="41">
        <f>(IF(D2380="SELL",IF(G2380="",0,F2380-G2380),IF(D2380="BUY",IF(G2380="",0,G2380-F2380))))*C2380</f>
        <v>4500</v>
      </c>
      <c r="K2380" s="8">
        <v>0</v>
      </c>
      <c r="L2380" s="49">
        <f t="shared" ref="L2380" si="5942">(J2380+I2380+K2380)/C2380</f>
        <v>1.6500000000000057</v>
      </c>
      <c r="M2380" s="49">
        <f t="shared" ref="M2380" si="5943">L2380*C2380</f>
        <v>7425.0000000000255</v>
      </c>
    </row>
    <row r="2381" spans="1:13" s="42" customFormat="1" x14ac:dyDescent="0.25">
      <c r="A2381" s="15">
        <v>42977</v>
      </c>
      <c r="B2381" s="37" t="s">
        <v>277</v>
      </c>
      <c r="C2381" s="37">
        <v>300</v>
      </c>
      <c r="D2381" s="37" t="s">
        <v>17</v>
      </c>
      <c r="E2381" s="74">
        <v>2715</v>
      </c>
      <c r="F2381" s="37">
        <v>2727</v>
      </c>
      <c r="G2381" s="37">
        <v>0</v>
      </c>
      <c r="H2381" s="74">
        <v>0</v>
      </c>
      <c r="I2381" s="49">
        <f t="shared" ref="I2381" si="5944">(IF(D2381="SELL",E2381-F2381,IF(D2381="BUY",F2381-E2381)))*C2381</f>
        <v>3600</v>
      </c>
      <c r="J2381" s="41">
        <v>0</v>
      </c>
      <c r="K2381" s="8">
        <f t="shared" ref="K2381:K2386" si="5945">(IF(D2381="SELL",IF(H2381="",0,G2381-H2381),IF(D2381="BUY",IF(H2381="",0,(H2381-G2381)))))*C2381</f>
        <v>0</v>
      </c>
      <c r="L2381" s="49">
        <f t="shared" ref="L2381" si="5946">(J2381+I2381+K2381)/C2381</f>
        <v>12</v>
      </c>
      <c r="M2381" s="49">
        <f t="shared" ref="M2381" si="5947">L2381*C2381</f>
        <v>3600</v>
      </c>
    </row>
    <row r="2382" spans="1:13" s="42" customFormat="1" x14ac:dyDescent="0.25">
      <c r="A2382" s="15">
        <v>42976</v>
      </c>
      <c r="B2382" s="37" t="s">
        <v>276</v>
      </c>
      <c r="C2382" s="37">
        <v>200</v>
      </c>
      <c r="D2382" s="37" t="s">
        <v>20</v>
      </c>
      <c r="E2382" s="74">
        <v>4150</v>
      </c>
      <c r="F2382" s="37">
        <v>4140</v>
      </c>
      <c r="G2382" s="37">
        <v>0</v>
      </c>
      <c r="H2382" s="74">
        <v>0</v>
      </c>
      <c r="I2382" s="49">
        <f t="shared" ref="I2382" si="5948">(IF(D2382="SELL",E2382-F2382,IF(D2382="BUY",F2382-E2382)))*C2382</f>
        <v>2000</v>
      </c>
      <c r="J2382" s="41">
        <v>0</v>
      </c>
      <c r="K2382" s="8">
        <f t="shared" si="5945"/>
        <v>0</v>
      </c>
      <c r="L2382" s="49">
        <f t="shared" ref="L2382" si="5949">(J2382+I2382+K2382)/C2382</f>
        <v>10</v>
      </c>
      <c r="M2382" s="49">
        <f t="shared" ref="M2382" si="5950">L2382*C2382</f>
        <v>2000</v>
      </c>
    </row>
    <row r="2383" spans="1:13" s="42" customFormat="1" x14ac:dyDescent="0.25">
      <c r="A2383" s="15">
        <v>42975</v>
      </c>
      <c r="B2383" s="37" t="s">
        <v>275</v>
      </c>
      <c r="C2383" s="37">
        <v>500</v>
      </c>
      <c r="D2383" s="37" t="s">
        <v>17</v>
      </c>
      <c r="E2383" s="74">
        <v>1820</v>
      </c>
      <c r="F2383" s="37">
        <v>1825</v>
      </c>
      <c r="G2383" s="37">
        <v>1835</v>
      </c>
      <c r="H2383" s="74">
        <v>0</v>
      </c>
      <c r="I2383" s="49">
        <f t="shared" ref="I2383" si="5951">(IF(D2383="SELL",E2383-F2383,IF(D2383="BUY",F2383-E2383)))*C2383</f>
        <v>2500</v>
      </c>
      <c r="J2383" s="41">
        <f>(IF(D2383="SELL",IF(G2383="",0,F2383-G2383),IF(D2383="BUY",IF(G2383="",0,G2383-F2383))))*C2383</f>
        <v>5000</v>
      </c>
      <c r="K2383" s="8">
        <f t="shared" si="5945"/>
        <v>-917500</v>
      </c>
      <c r="L2383" s="49">
        <f t="shared" ref="L2383" si="5952">(J2383+I2383+K2383)/C2383</f>
        <v>-1820</v>
      </c>
      <c r="M2383" s="49">
        <f t="shared" ref="M2383" si="5953">L2383*C2383</f>
        <v>-910000</v>
      </c>
    </row>
    <row r="2384" spans="1:13" s="42" customFormat="1" x14ac:dyDescent="0.25">
      <c r="A2384" s="15">
        <v>42975</v>
      </c>
      <c r="B2384" s="37" t="s">
        <v>274</v>
      </c>
      <c r="C2384" s="37">
        <v>3500</v>
      </c>
      <c r="D2384" s="37" t="s">
        <v>17</v>
      </c>
      <c r="E2384" s="74">
        <v>144.80000000000001</v>
      </c>
      <c r="F2384" s="37">
        <v>145.5</v>
      </c>
      <c r="G2384" s="37">
        <v>0</v>
      </c>
      <c r="H2384" s="74">
        <v>0</v>
      </c>
      <c r="I2384" s="49">
        <f t="shared" ref="I2384" si="5954">(IF(D2384="SELL",E2384-F2384,IF(D2384="BUY",F2384-E2384)))*C2384</f>
        <v>2449.99999999996</v>
      </c>
      <c r="J2384" s="41">
        <v>0</v>
      </c>
      <c r="K2384" s="8">
        <f t="shared" si="5945"/>
        <v>0</v>
      </c>
      <c r="L2384" s="49">
        <f t="shared" ref="L2384" si="5955">(J2384+I2384+K2384)/C2384</f>
        <v>0.69999999999998852</v>
      </c>
      <c r="M2384" s="49">
        <f t="shared" ref="M2384" si="5956">L2384*C2384</f>
        <v>2449.99999999996</v>
      </c>
    </row>
    <row r="2385" spans="1:13" s="42" customFormat="1" x14ac:dyDescent="0.25">
      <c r="A2385" s="15">
        <v>42971</v>
      </c>
      <c r="B2385" s="37" t="s">
        <v>273</v>
      </c>
      <c r="C2385" s="37">
        <v>1100</v>
      </c>
      <c r="D2385" s="37" t="s">
        <v>17</v>
      </c>
      <c r="E2385" s="74">
        <v>957</v>
      </c>
      <c r="F2385" s="37">
        <v>950</v>
      </c>
      <c r="G2385" s="37">
        <v>0</v>
      </c>
      <c r="H2385" s="74">
        <v>0</v>
      </c>
      <c r="I2385" s="49">
        <f t="shared" ref="I2385" si="5957">(IF(D2385="SELL",E2385-F2385,IF(D2385="BUY",F2385-E2385)))*C2385</f>
        <v>-7700</v>
      </c>
      <c r="J2385" s="41">
        <v>0</v>
      </c>
      <c r="K2385" s="8">
        <f t="shared" si="5945"/>
        <v>0</v>
      </c>
      <c r="L2385" s="49">
        <f t="shared" ref="L2385" si="5958">(J2385+I2385+K2385)/C2385</f>
        <v>-7</v>
      </c>
      <c r="M2385" s="49">
        <f t="shared" ref="M2385" si="5959">L2385*C2385</f>
        <v>-7700</v>
      </c>
    </row>
    <row r="2386" spans="1:13" s="42" customFormat="1" x14ac:dyDescent="0.25">
      <c r="A2386" s="15">
        <v>42971</v>
      </c>
      <c r="B2386" s="37" t="s">
        <v>246</v>
      </c>
      <c r="C2386" s="37">
        <v>1575</v>
      </c>
      <c r="D2386" s="37" t="s">
        <v>17</v>
      </c>
      <c r="E2386" s="74">
        <v>467</v>
      </c>
      <c r="F2386" s="37">
        <v>469</v>
      </c>
      <c r="G2386" s="37">
        <v>0</v>
      </c>
      <c r="H2386" s="74">
        <v>0</v>
      </c>
      <c r="I2386" s="49">
        <f t="shared" ref="I2386" si="5960">(IF(D2386="SELL",E2386-F2386,IF(D2386="BUY",F2386-E2386)))*C2386</f>
        <v>3150</v>
      </c>
      <c r="J2386" s="41">
        <v>0</v>
      </c>
      <c r="K2386" s="8">
        <f t="shared" si="5945"/>
        <v>0</v>
      </c>
      <c r="L2386" s="49">
        <f t="shared" ref="L2386" si="5961">(J2386+I2386+K2386)/C2386</f>
        <v>2</v>
      </c>
      <c r="M2386" s="49">
        <f t="shared" ref="M2386" si="5962">L2386*C2386</f>
        <v>3150</v>
      </c>
    </row>
    <row r="2387" spans="1:13" s="42" customFormat="1" x14ac:dyDescent="0.25">
      <c r="A2387" s="15">
        <v>42971</v>
      </c>
      <c r="B2387" s="37" t="s">
        <v>241</v>
      </c>
      <c r="C2387" s="37">
        <v>200</v>
      </c>
      <c r="D2387" s="37" t="s">
        <v>17</v>
      </c>
      <c r="E2387" s="74">
        <v>2060</v>
      </c>
      <c r="F2387" s="37">
        <v>2075</v>
      </c>
      <c r="G2387" s="37">
        <v>2090</v>
      </c>
      <c r="H2387" s="74">
        <v>0</v>
      </c>
      <c r="I2387" s="49">
        <f t="shared" ref="I2387" si="5963">(IF(D2387="SELL",E2387-F2387,IF(D2387="BUY",F2387-E2387)))*C2387</f>
        <v>3000</v>
      </c>
      <c r="J2387" s="41">
        <f>(IF(D2387="SELL",IF(G2387="",0,F2387-G2387),IF(D2387="BUY",IF(G2387="",0,G2387-F2387))))*C2387</f>
        <v>3000</v>
      </c>
      <c r="K2387" s="8">
        <v>0</v>
      </c>
      <c r="L2387" s="49">
        <f t="shared" ref="L2387" si="5964">(J2387+I2387+K2387)/C2387</f>
        <v>30</v>
      </c>
      <c r="M2387" s="49">
        <f t="shared" ref="M2387" si="5965">L2387*C2387</f>
        <v>6000</v>
      </c>
    </row>
    <row r="2388" spans="1:13" s="42" customFormat="1" x14ac:dyDescent="0.25">
      <c r="A2388" s="15">
        <v>42971</v>
      </c>
      <c r="B2388" s="37" t="s">
        <v>272</v>
      </c>
      <c r="C2388" s="37">
        <v>300</v>
      </c>
      <c r="D2388" s="37" t="s">
        <v>17</v>
      </c>
      <c r="E2388" s="74">
        <v>2665</v>
      </c>
      <c r="F2388" s="37">
        <v>2680</v>
      </c>
      <c r="G2388" s="37">
        <v>2696</v>
      </c>
      <c r="H2388" s="74">
        <v>0</v>
      </c>
      <c r="I2388" s="49">
        <f t="shared" ref="I2388" si="5966">(IF(D2388="SELL",E2388-F2388,IF(D2388="BUY",F2388-E2388)))*C2388</f>
        <v>4500</v>
      </c>
      <c r="J2388" s="41">
        <f>(IF(D2388="SELL",IF(G2388="",0,F2388-G2388),IF(D2388="BUY",IF(G2388="",0,G2388-F2388))))*C2388</f>
        <v>4800</v>
      </c>
      <c r="K2388" s="8">
        <v>0</v>
      </c>
      <c r="L2388" s="49">
        <f t="shared" ref="L2388" si="5967">(J2388+I2388+K2388)/C2388</f>
        <v>31</v>
      </c>
      <c r="M2388" s="49">
        <f t="shared" ref="M2388" si="5968">L2388*C2388</f>
        <v>9300</v>
      </c>
    </row>
    <row r="2389" spans="1:13" s="42" customFormat="1" x14ac:dyDescent="0.25">
      <c r="A2389" s="15">
        <v>42970</v>
      </c>
      <c r="B2389" s="37" t="s">
        <v>271</v>
      </c>
      <c r="C2389" s="37">
        <v>700</v>
      </c>
      <c r="D2389" s="37" t="s">
        <v>20</v>
      </c>
      <c r="E2389" s="74">
        <v>871.6</v>
      </c>
      <c r="F2389" s="37">
        <v>867</v>
      </c>
      <c r="G2389" s="37">
        <v>0</v>
      </c>
      <c r="H2389" s="74">
        <v>0</v>
      </c>
      <c r="I2389" s="49">
        <f t="shared" ref="I2389" si="5969">(IF(D2389="SELL",E2389-F2389,IF(D2389="BUY",F2389-E2389)))*C2389</f>
        <v>3220.0000000000159</v>
      </c>
      <c r="J2389" s="41">
        <v>0</v>
      </c>
      <c r="K2389" s="8">
        <f>(IF(D2389="SELL",IF(H2389="",0,G2389-H2389),IF(D2389="BUY",IF(H2389="",0,(H2389-G2389)))))*C2389</f>
        <v>0</v>
      </c>
      <c r="L2389" s="49">
        <f t="shared" ref="L2389" si="5970">(J2389+I2389+K2389)/C2389</f>
        <v>4.6000000000000227</v>
      </c>
      <c r="M2389" s="49">
        <f t="shared" ref="M2389" si="5971">L2389*C2389</f>
        <v>3220.0000000000159</v>
      </c>
    </row>
    <row r="2390" spans="1:13" s="42" customFormat="1" x14ac:dyDescent="0.25">
      <c r="A2390" s="15">
        <v>42970</v>
      </c>
      <c r="B2390" s="37" t="s">
        <v>241</v>
      </c>
      <c r="C2390" s="37">
        <v>200</v>
      </c>
      <c r="D2390" s="37" t="s">
        <v>17</v>
      </c>
      <c r="E2390" s="74">
        <v>2045</v>
      </c>
      <c r="F2390" s="37">
        <v>2059</v>
      </c>
      <c r="G2390" s="37">
        <v>0</v>
      </c>
      <c r="H2390" s="74">
        <v>0</v>
      </c>
      <c r="I2390" s="49">
        <f t="shared" ref="I2390" si="5972">(IF(D2390="SELL",E2390-F2390,IF(D2390="BUY",F2390-E2390)))*C2390</f>
        <v>2800</v>
      </c>
      <c r="J2390" s="41">
        <v>0</v>
      </c>
      <c r="K2390" s="8">
        <f>(IF(D2390="SELL",IF(H2390="",0,G2390-H2390),IF(D2390="BUY",IF(H2390="",0,(H2390-G2390)))))*C2390</f>
        <v>0</v>
      </c>
      <c r="L2390" s="49">
        <f t="shared" ref="L2390" si="5973">(J2390+I2390+K2390)/C2390</f>
        <v>14</v>
      </c>
      <c r="M2390" s="49">
        <f t="shared" ref="M2390" si="5974">L2390*C2390</f>
        <v>2800</v>
      </c>
    </row>
    <row r="2391" spans="1:13" s="42" customFormat="1" x14ac:dyDescent="0.25">
      <c r="A2391" s="15">
        <v>42970</v>
      </c>
      <c r="B2391" s="37" t="s">
        <v>270</v>
      </c>
      <c r="C2391" s="37">
        <v>2000</v>
      </c>
      <c r="D2391" s="37" t="s">
        <v>17</v>
      </c>
      <c r="E2391" s="74">
        <v>381.5</v>
      </c>
      <c r="F2391" s="37">
        <v>383.2</v>
      </c>
      <c r="G2391" s="37">
        <v>385</v>
      </c>
      <c r="H2391" s="74">
        <v>0</v>
      </c>
      <c r="I2391" s="49">
        <f t="shared" ref="I2391" si="5975">(IF(D2391="SELL",E2391-F2391,IF(D2391="BUY",F2391-E2391)))*C2391</f>
        <v>3399.9999999999773</v>
      </c>
      <c r="J2391" s="41">
        <f>(IF(D2391="SELL",IF(G2391="",0,F2391-G2391),IF(D2391="BUY",IF(G2391="",0,G2391-F2391))))*C2391</f>
        <v>3600.0000000000227</v>
      </c>
      <c r="K2391" s="8">
        <v>0</v>
      </c>
      <c r="L2391" s="49">
        <f t="shared" ref="L2391" si="5976">(J2391+I2391+K2391)/C2391</f>
        <v>3.5</v>
      </c>
      <c r="M2391" s="49">
        <f t="shared" ref="M2391" si="5977">L2391*C2391</f>
        <v>7000</v>
      </c>
    </row>
    <row r="2392" spans="1:13" s="42" customFormat="1" x14ac:dyDescent="0.25">
      <c r="A2392" s="15">
        <v>42969</v>
      </c>
      <c r="B2392" s="37" t="s">
        <v>269</v>
      </c>
      <c r="C2392" s="37">
        <v>600</v>
      </c>
      <c r="D2392" s="37" t="s">
        <v>20</v>
      </c>
      <c r="E2392" s="74">
        <v>1018</v>
      </c>
      <c r="F2392" s="37">
        <v>1010</v>
      </c>
      <c r="G2392" s="37">
        <v>0</v>
      </c>
      <c r="H2392" s="74">
        <v>0</v>
      </c>
      <c r="I2392" s="49">
        <f t="shared" ref="I2392" si="5978">(IF(D2392="SELL",E2392-F2392,IF(D2392="BUY",F2392-E2392)))*C2392</f>
        <v>4800</v>
      </c>
      <c r="J2392" s="41">
        <v>0</v>
      </c>
      <c r="K2392" s="8">
        <f>(IF(D2392="SELL",IF(H2392="",0,G2392-H2392),IF(D2392="BUY",IF(H2392="",0,(H2392-G2392)))))*C2392</f>
        <v>0</v>
      </c>
      <c r="L2392" s="49">
        <f t="shared" ref="L2392" si="5979">(J2392+I2392+K2392)/C2392</f>
        <v>8</v>
      </c>
      <c r="M2392" s="49">
        <f t="shared" ref="M2392" si="5980">L2392*C2392</f>
        <v>4800</v>
      </c>
    </row>
    <row r="2393" spans="1:13" s="42" customFormat="1" x14ac:dyDescent="0.25">
      <c r="A2393" s="15">
        <v>42969</v>
      </c>
      <c r="B2393" s="37" t="s">
        <v>188</v>
      </c>
      <c r="C2393" s="37">
        <v>200</v>
      </c>
      <c r="D2393" s="37" t="s">
        <v>17</v>
      </c>
      <c r="E2393" s="74">
        <v>1992</v>
      </c>
      <c r="F2393" s="37">
        <v>2002</v>
      </c>
      <c r="G2393" s="37">
        <v>2017</v>
      </c>
      <c r="H2393" s="74">
        <v>0</v>
      </c>
      <c r="I2393" s="49">
        <f t="shared" ref="I2393" si="5981">(IF(D2393="SELL",E2393-F2393,IF(D2393="BUY",F2393-E2393)))*C2393</f>
        <v>2000</v>
      </c>
      <c r="J2393" s="41">
        <f>(IF(D2393="SELL",IF(G2393="",0,F2393-G2393),IF(D2393="BUY",IF(G2393="",0,G2393-F2393))))*C2393</f>
        <v>3000</v>
      </c>
      <c r="K2393" s="8">
        <v>0</v>
      </c>
      <c r="L2393" s="49">
        <f t="shared" ref="L2393" si="5982">(J2393+I2393+K2393)/C2393</f>
        <v>25</v>
      </c>
      <c r="M2393" s="49">
        <f t="shared" ref="M2393" si="5983">L2393*C2393</f>
        <v>5000</v>
      </c>
    </row>
    <row r="2394" spans="1:13" s="42" customFormat="1" x14ac:dyDescent="0.25">
      <c r="A2394" s="15">
        <v>42969</v>
      </c>
      <c r="B2394" s="37" t="s">
        <v>268</v>
      </c>
      <c r="C2394" s="37">
        <v>625</v>
      </c>
      <c r="D2394" s="37" t="s">
        <v>17</v>
      </c>
      <c r="E2394" s="74">
        <v>1254</v>
      </c>
      <c r="F2394" s="37">
        <v>1260</v>
      </c>
      <c r="G2394" s="37">
        <v>1270</v>
      </c>
      <c r="H2394" s="74">
        <v>1280</v>
      </c>
      <c r="I2394" s="49">
        <f t="shared" ref="I2394" si="5984">(IF(D2394="SELL",E2394-F2394,IF(D2394="BUY",F2394-E2394)))*C2394</f>
        <v>3750</v>
      </c>
      <c r="J2394" s="41">
        <f>(IF(D2394="SELL",IF(G2394="",0,F2394-G2394),IF(D2394="BUY",IF(G2394="",0,G2394-F2394))))*C2394</f>
        <v>6250</v>
      </c>
      <c r="K2394" s="8">
        <f>(IF(D2394="SELL",IF(H2394="",0,G2394-H2394),IF(D2394="BUY",IF(H2394="",0,(H2394-G2394)))))*C2394</f>
        <v>6250</v>
      </c>
      <c r="L2394" s="49">
        <f t="shared" ref="L2394" si="5985">(J2394+I2394+K2394)/C2394</f>
        <v>26</v>
      </c>
      <c r="M2394" s="49">
        <f t="shared" ref="M2394" si="5986">L2394*C2394</f>
        <v>16250</v>
      </c>
    </row>
    <row r="2395" spans="1:13" s="42" customFormat="1" x14ac:dyDescent="0.25">
      <c r="A2395" s="15">
        <v>42969</v>
      </c>
      <c r="B2395" s="37" t="s">
        <v>267</v>
      </c>
      <c r="C2395" s="37">
        <v>400</v>
      </c>
      <c r="D2395" s="37" t="s">
        <v>20</v>
      </c>
      <c r="E2395" s="74">
        <v>1445</v>
      </c>
      <c r="F2395" s="37">
        <v>1440</v>
      </c>
      <c r="G2395" s="37">
        <v>0</v>
      </c>
      <c r="H2395" s="74">
        <v>0</v>
      </c>
      <c r="I2395" s="49">
        <f>(IF(D2395="SELL",E2395-F2395,IF(D2395="BUY",F2395-E2395)))*C2395</f>
        <v>2000</v>
      </c>
      <c r="J2395" s="41">
        <v>0</v>
      </c>
      <c r="K2395" s="8">
        <f>(IF(D2395="SELL",IF(H2395="",0,G2395-H2395),IF(D2395="BUY",IF(H2395="",0,(H2395-G2395)))))*C2395</f>
        <v>0</v>
      </c>
      <c r="L2395" s="49">
        <f t="shared" ref="L2395" si="5987">(J2395+I2395+K2395)/C2395</f>
        <v>5</v>
      </c>
      <c r="M2395" s="49">
        <f t="shared" ref="M2395" si="5988">L2395*C2395</f>
        <v>2000</v>
      </c>
    </row>
    <row r="2396" spans="1:13" s="42" customFormat="1" x14ac:dyDescent="0.25">
      <c r="A2396" s="15">
        <v>42968</v>
      </c>
      <c r="B2396" s="37" t="s">
        <v>211</v>
      </c>
      <c r="C2396" s="37">
        <v>550</v>
      </c>
      <c r="D2396" s="37" t="s">
        <v>17</v>
      </c>
      <c r="E2396" s="74">
        <v>1215</v>
      </c>
      <c r="F2396" s="37">
        <v>1205</v>
      </c>
      <c r="G2396" s="37">
        <v>0</v>
      </c>
      <c r="H2396" s="74">
        <v>0</v>
      </c>
      <c r="I2396" s="49">
        <f t="shared" ref="I2396" si="5989">(IF(D2396="SELL",E2396-F2396,IF(D2396="BUY",F2396-E2396)))*C2396</f>
        <v>-5500</v>
      </c>
      <c r="J2396" s="41">
        <v>0</v>
      </c>
      <c r="K2396" s="8">
        <f>(IF(D2396="SELL",IF(H2396="",0,G2396-H2396),IF(D2396="BUY",IF(H2396="",0,(H2396-G2396)))))*C2396</f>
        <v>0</v>
      </c>
      <c r="L2396" s="49">
        <f t="shared" ref="L2396" si="5990">(J2396+I2396+K2396)/C2396</f>
        <v>-10</v>
      </c>
      <c r="M2396" s="49">
        <f t="shared" ref="M2396" si="5991">L2396*C2396</f>
        <v>-5500</v>
      </c>
    </row>
    <row r="2397" spans="1:13" s="42" customFormat="1" x14ac:dyDescent="0.25">
      <c r="A2397" s="15">
        <v>42968</v>
      </c>
      <c r="B2397" s="37" t="s">
        <v>266</v>
      </c>
      <c r="C2397" s="37">
        <v>2266</v>
      </c>
      <c r="D2397" s="37" t="s">
        <v>17</v>
      </c>
      <c r="E2397" s="74">
        <v>292.5</v>
      </c>
      <c r="F2397" s="37">
        <v>290</v>
      </c>
      <c r="G2397" s="37">
        <v>0</v>
      </c>
      <c r="H2397" s="74">
        <v>0</v>
      </c>
      <c r="I2397" s="49">
        <f t="shared" ref="I2397" si="5992">(IF(D2397="SELL",E2397-F2397,IF(D2397="BUY",F2397-E2397)))*C2397</f>
        <v>-5665</v>
      </c>
      <c r="J2397" s="41">
        <v>0</v>
      </c>
      <c r="K2397" s="8">
        <f>(IF(D2397="SELL",IF(H2397="",0,G2397-H2397),IF(D2397="BUY",IF(H2397="",0,(H2397-G2397)))))*C2397</f>
        <v>0</v>
      </c>
      <c r="L2397" s="49">
        <f t="shared" ref="L2397" si="5993">(J2397+I2397+K2397)/C2397</f>
        <v>-2.5</v>
      </c>
      <c r="M2397" s="49">
        <f t="shared" ref="M2397" si="5994">L2397*C2397</f>
        <v>-5665</v>
      </c>
    </row>
    <row r="2398" spans="1:13" s="42" customFormat="1" x14ac:dyDescent="0.25">
      <c r="A2398" s="15">
        <v>42968</v>
      </c>
      <c r="B2398" s="37" t="s">
        <v>265</v>
      </c>
      <c r="C2398" s="37">
        <v>1100</v>
      </c>
      <c r="D2398" s="37" t="s">
        <v>20</v>
      </c>
      <c r="E2398" s="74">
        <v>616</v>
      </c>
      <c r="F2398" s="37">
        <v>614</v>
      </c>
      <c r="G2398" s="37">
        <v>611</v>
      </c>
      <c r="H2398" s="74">
        <v>607</v>
      </c>
      <c r="I2398" s="49">
        <f t="shared" ref="I2398" si="5995">(IF(D2398="SELL",E2398-F2398,IF(D2398="BUY",F2398-E2398)))*C2398</f>
        <v>2200</v>
      </c>
      <c r="J2398" s="41">
        <f>(IF(D2398="SELL",IF(G2398="",0,F2398-G2398),IF(D2398="BUY",IF(G2398="",0,G2398-F2398))))*C2398</f>
        <v>3300</v>
      </c>
      <c r="K2398" s="8">
        <f>(IF(D2398="SELL",IF(H2398="",0,G2398-H2398),IF(D2398="BUY",IF(H2398="",0,(H2398-G2398)))))*C2398</f>
        <v>4400</v>
      </c>
      <c r="L2398" s="49">
        <f t="shared" ref="L2398" si="5996">(J2398+I2398+K2398)/C2398</f>
        <v>9</v>
      </c>
      <c r="M2398" s="49">
        <f t="shared" ref="M2398" si="5997">L2398*C2398</f>
        <v>9900</v>
      </c>
    </row>
    <row r="2399" spans="1:13" s="42" customFormat="1" x14ac:dyDescent="0.25">
      <c r="A2399" s="15">
        <v>42968</v>
      </c>
      <c r="B2399" s="37" t="s">
        <v>241</v>
      </c>
      <c r="C2399" s="37">
        <v>200</v>
      </c>
      <c r="D2399" s="37" t="s">
        <v>20</v>
      </c>
      <c r="E2399" s="74">
        <v>1957.8</v>
      </c>
      <c r="F2399" s="37">
        <v>1945</v>
      </c>
      <c r="G2399" s="37">
        <v>1931</v>
      </c>
      <c r="H2399" s="74">
        <v>0</v>
      </c>
      <c r="I2399" s="49">
        <f t="shared" ref="I2399" si="5998">(IF(D2399="SELL",E2399-F2399,IF(D2399="BUY",F2399-E2399)))*C2399</f>
        <v>2559.9999999999909</v>
      </c>
      <c r="J2399" s="41">
        <f>(IF(D2399="SELL",IF(G2399="",0,F2399-G2399),IF(D2399="BUY",IF(G2399="",0,G2399-F2399))))*C2399</f>
        <v>2800</v>
      </c>
      <c r="K2399" s="8">
        <v>0</v>
      </c>
      <c r="L2399" s="49">
        <f t="shared" ref="L2399" si="5999">(J2399+I2399+K2399)/C2399</f>
        <v>26.799999999999955</v>
      </c>
      <c r="M2399" s="49">
        <f t="shared" ref="M2399" si="6000">L2399*C2399</f>
        <v>5359.9999999999909</v>
      </c>
    </row>
    <row r="2400" spans="1:13" s="42" customFormat="1" x14ac:dyDescent="0.25">
      <c r="A2400" s="15">
        <v>42968</v>
      </c>
      <c r="B2400" s="37" t="s">
        <v>261</v>
      </c>
      <c r="C2400" s="37">
        <v>250</v>
      </c>
      <c r="D2400" s="37" t="s">
        <v>20</v>
      </c>
      <c r="E2400" s="74">
        <v>2830</v>
      </c>
      <c r="F2400" s="37">
        <v>2820</v>
      </c>
      <c r="G2400" s="37">
        <v>2805</v>
      </c>
      <c r="H2400" s="74">
        <v>2790</v>
      </c>
      <c r="I2400" s="49">
        <f t="shared" ref="I2400" si="6001">(IF(D2400="SELL",E2400-F2400,IF(D2400="BUY",F2400-E2400)))*C2400</f>
        <v>2500</v>
      </c>
      <c r="J2400" s="41">
        <f>(IF(D2400="SELL",IF(G2400="",0,F2400-G2400),IF(D2400="BUY",IF(G2400="",0,G2400-F2400))))*C2400</f>
        <v>3750</v>
      </c>
      <c r="K2400" s="8">
        <f>(IF(D2400="SELL",IF(H2400="",0,G2400-H2400),IF(D2400="BUY",IF(H2400="",0,(H2400-G2400)))))*C2400</f>
        <v>3750</v>
      </c>
      <c r="L2400" s="49">
        <f t="shared" ref="L2400" si="6002">(J2400+I2400+K2400)/C2400</f>
        <v>40</v>
      </c>
      <c r="M2400" s="49">
        <f t="shared" ref="M2400" si="6003">L2400*C2400</f>
        <v>10000</v>
      </c>
    </row>
    <row r="2401" spans="1:13" s="42" customFormat="1" x14ac:dyDescent="0.25">
      <c r="A2401" s="15">
        <v>42968</v>
      </c>
      <c r="B2401" s="37" t="s">
        <v>264</v>
      </c>
      <c r="C2401" s="37">
        <v>3500</v>
      </c>
      <c r="D2401" s="37" t="s">
        <v>20</v>
      </c>
      <c r="E2401" s="74">
        <v>111.5</v>
      </c>
      <c r="F2401" s="37">
        <v>110.8</v>
      </c>
      <c r="G2401" s="37">
        <v>109.8</v>
      </c>
      <c r="H2401" s="74">
        <v>0</v>
      </c>
      <c r="I2401" s="49">
        <f t="shared" ref="I2401" si="6004">(IF(D2401="SELL",E2401-F2401,IF(D2401="BUY",F2401-E2401)))*C2401</f>
        <v>2450.00000000001</v>
      </c>
      <c r="J2401" s="41">
        <f>(IF(D2401="SELL",IF(G2401="",0,F2401-G2401),IF(D2401="BUY",IF(G2401="",0,G2401-F2401))))*C2401</f>
        <v>3500</v>
      </c>
      <c r="K2401" s="8">
        <v>0</v>
      </c>
      <c r="L2401" s="49">
        <f t="shared" ref="L2401" si="6005">(J2401+I2401+K2401)/C2401</f>
        <v>1.7000000000000028</v>
      </c>
      <c r="M2401" s="49">
        <f t="shared" ref="M2401" si="6006">L2401*C2401</f>
        <v>5950.00000000001</v>
      </c>
    </row>
    <row r="2402" spans="1:13" s="42" customFormat="1" x14ac:dyDescent="0.25">
      <c r="A2402" s="15">
        <v>42968</v>
      </c>
      <c r="B2402" s="37" t="s">
        <v>258</v>
      </c>
      <c r="C2402" s="37">
        <v>1500</v>
      </c>
      <c r="D2402" s="37" t="s">
        <v>20</v>
      </c>
      <c r="E2402" s="74">
        <v>587</v>
      </c>
      <c r="F2402" s="37">
        <v>585</v>
      </c>
      <c r="G2402" s="37">
        <v>581</v>
      </c>
      <c r="H2402" s="74">
        <v>577</v>
      </c>
      <c r="I2402" s="49">
        <f t="shared" ref="I2402" si="6007">(IF(D2402="SELL",E2402-F2402,IF(D2402="BUY",F2402-E2402)))*C2402</f>
        <v>3000</v>
      </c>
      <c r="J2402" s="41">
        <f>(IF(D2402="SELL",IF(G2402="",0,F2402-G2402),IF(D2402="BUY",IF(G2402="",0,G2402-F2402))))*C2402</f>
        <v>6000</v>
      </c>
      <c r="K2402" s="8">
        <f t="shared" ref="K2402:K2410" si="6008">(IF(D2402="SELL",IF(H2402="",0,G2402-H2402),IF(D2402="BUY",IF(H2402="",0,(H2402-G2402)))))*C2402</f>
        <v>6000</v>
      </c>
      <c r="L2402" s="49">
        <f t="shared" ref="L2402" si="6009">(J2402+I2402+K2402)/C2402</f>
        <v>10</v>
      </c>
      <c r="M2402" s="49">
        <f t="shared" ref="M2402" si="6010">L2402*C2402</f>
        <v>15000</v>
      </c>
    </row>
    <row r="2403" spans="1:13" s="42" customFormat="1" x14ac:dyDescent="0.25">
      <c r="A2403" s="15">
        <v>42965</v>
      </c>
      <c r="B2403" s="37" t="s">
        <v>263</v>
      </c>
      <c r="C2403" s="37">
        <v>3775</v>
      </c>
      <c r="D2403" s="37" t="s">
        <v>17</v>
      </c>
      <c r="E2403" s="74">
        <v>325</v>
      </c>
      <c r="F2403" s="37">
        <v>326</v>
      </c>
      <c r="G2403" s="37">
        <v>0</v>
      </c>
      <c r="H2403" s="74">
        <v>0</v>
      </c>
      <c r="I2403" s="49">
        <f t="shared" ref="I2403" si="6011">(IF(D2403="SELL",E2403-F2403,IF(D2403="BUY",F2403-E2403)))*C2403</f>
        <v>3775</v>
      </c>
      <c r="J2403" s="41">
        <v>0</v>
      </c>
      <c r="K2403" s="8">
        <f t="shared" si="6008"/>
        <v>0</v>
      </c>
      <c r="L2403" s="49">
        <f t="shared" ref="L2403" si="6012">(J2403+I2403+K2403)/C2403</f>
        <v>1</v>
      </c>
      <c r="M2403" s="49">
        <f t="shared" ref="M2403" si="6013">L2403*C2403</f>
        <v>3775</v>
      </c>
    </row>
    <row r="2404" spans="1:13" s="42" customFormat="1" x14ac:dyDescent="0.25">
      <c r="A2404" s="15">
        <v>42965</v>
      </c>
      <c r="B2404" s="37" t="s">
        <v>262</v>
      </c>
      <c r="C2404" s="37">
        <v>1575</v>
      </c>
      <c r="D2404" s="37" t="s">
        <v>17</v>
      </c>
      <c r="E2404" s="74">
        <v>399</v>
      </c>
      <c r="F2404" s="37">
        <v>401</v>
      </c>
      <c r="G2404" s="37">
        <v>0</v>
      </c>
      <c r="H2404" s="74">
        <v>0</v>
      </c>
      <c r="I2404" s="49">
        <f t="shared" ref="I2404" si="6014">(IF(D2404="SELL",E2404-F2404,IF(D2404="BUY",F2404-E2404)))*C2404</f>
        <v>3150</v>
      </c>
      <c r="J2404" s="41">
        <v>0</v>
      </c>
      <c r="K2404" s="8">
        <f t="shared" si="6008"/>
        <v>0</v>
      </c>
      <c r="L2404" s="49">
        <f t="shared" ref="L2404" si="6015">(J2404+I2404+K2404)/C2404</f>
        <v>2</v>
      </c>
      <c r="M2404" s="49">
        <f t="shared" ref="M2404" si="6016">L2404*C2404</f>
        <v>3150</v>
      </c>
    </row>
    <row r="2405" spans="1:13" s="42" customFormat="1" x14ac:dyDescent="0.25">
      <c r="A2405" s="15">
        <v>42964</v>
      </c>
      <c r="B2405" s="37" t="s">
        <v>261</v>
      </c>
      <c r="C2405" s="37">
        <v>250</v>
      </c>
      <c r="D2405" s="37" t="s">
        <v>20</v>
      </c>
      <c r="E2405" s="74">
        <v>3040</v>
      </c>
      <c r="F2405" s="37">
        <v>3024</v>
      </c>
      <c r="G2405" s="37">
        <v>0</v>
      </c>
      <c r="H2405" s="74">
        <v>0</v>
      </c>
      <c r="I2405" s="49">
        <f t="shared" ref="I2405" si="6017">(IF(D2405="SELL",E2405-F2405,IF(D2405="BUY",F2405-E2405)))*C2405</f>
        <v>4000</v>
      </c>
      <c r="J2405" s="41">
        <v>0</v>
      </c>
      <c r="K2405" s="8">
        <f t="shared" si="6008"/>
        <v>0</v>
      </c>
      <c r="L2405" s="49">
        <f t="shared" ref="L2405" si="6018">(J2405+I2405+K2405)/C2405</f>
        <v>16</v>
      </c>
      <c r="M2405" s="49">
        <f t="shared" ref="M2405" si="6019">L2405*C2405</f>
        <v>4000</v>
      </c>
    </row>
    <row r="2406" spans="1:13" s="42" customFormat="1" x14ac:dyDescent="0.25">
      <c r="A2406" s="15">
        <v>42964</v>
      </c>
      <c r="B2406" s="37" t="s">
        <v>129</v>
      </c>
      <c r="C2406" s="37">
        <v>1100</v>
      </c>
      <c r="D2406" s="37" t="s">
        <v>17</v>
      </c>
      <c r="E2406" s="74">
        <v>950</v>
      </c>
      <c r="F2406" s="37">
        <v>952</v>
      </c>
      <c r="G2406" s="37">
        <v>955</v>
      </c>
      <c r="H2406" s="74">
        <v>960</v>
      </c>
      <c r="I2406" s="49">
        <f t="shared" ref="I2406" si="6020">(IF(D2406="SELL",E2406-F2406,IF(D2406="BUY",F2406-E2406)))*C2406</f>
        <v>2200</v>
      </c>
      <c r="J2406" s="41">
        <f>(IF(D2406="SELL",IF(G2406="",0,F2406-G2406),IF(D2406="BUY",IF(G2406="",0,G2406-F2406))))*C2406</f>
        <v>3300</v>
      </c>
      <c r="K2406" s="8">
        <f t="shared" si="6008"/>
        <v>5500</v>
      </c>
      <c r="L2406" s="49">
        <f t="shared" ref="L2406" si="6021">(J2406+I2406+K2406)/C2406</f>
        <v>10</v>
      </c>
      <c r="M2406" s="49">
        <f t="shared" ref="M2406" si="6022">L2406*C2406</f>
        <v>11000</v>
      </c>
    </row>
    <row r="2407" spans="1:13" s="42" customFormat="1" x14ac:dyDescent="0.25">
      <c r="A2407" s="15">
        <v>42963</v>
      </c>
      <c r="B2407" s="37" t="s">
        <v>260</v>
      </c>
      <c r="C2407" s="37">
        <v>400</v>
      </c>
      <c r="D2407" s="37" t="s">
        <v>17</v>
      </c>
      <c r="E2407" s="74">
        <v>1796</v>
      </c>
      <c r="F2407" s="37">
        <v>1785</v>
      </c>
      <c r="G2407" s="37">
        <v>0</v>
      </c>
      <c r="H2407" s="74">
        <v>0</v>
      </c>
      <c r="I2407" s="49">
        <f t="shared" ref="I2407" si="6023">(IF(D2407="SELL",E2407-F2407,IF(D2407="BUY",F2407-E2407)))*C2407</f>
        <v>-4400</v>
      </c>
      <c r="J2407" s="41">
        <v>0</v>
      </c>
      <c r="K2407" s="8">
        <f t="shared" si="6008"/>
        <v>0</v>
      </c>
      <c r="L2407" s="49">
        <f t="shared" ref="L2407" si="6024">(J2407+I2407+K2407)/C2407</f>
        <v>-11</v>
      </c>
      <c r="M2407" s="49">
        <f t="shared" ref="M2407" si="6025">L2407*C2407</f>
        <v>-4400</v>
      </c>
    </row>
    <row r="2408" spans="1:13" s="42" customFormat="1" x14ac:dyDescent="0.25">
      <c r="A2408" s="15">
        <v>42963</v>
      </c>
      <c r="B2408" s="37" t="s">
        <v>236</v>
      </c>
      <c r="C2408" s="37">
        <v>600</v>
      </c>
      <c r="D2408" s="37" t="s">
        <v>17</v>
      </c>
      <c r="E2408" s="74">
        <v>1305</v>
      </c>
      <c r="F2408" s="37">
        <v>1310</v>
      </c>
      <c r="G2408" s="37">
        <v>0</v>
      </c>
      <c r="H2408" s="74">
        <v>0</v>
      </c>
      <c r="I2408" s="49">
        <f t="shared" ref="I2408" si="6026">(IF(D2408="SELL",E2408-F2408,IF(D2408="BUY",F2408-E2408)))*C2408</f>
        <v>3000</v>
      </c>
      <c r="J2408" s="41">
        <v>0</v>
      </c>
      <c r="K2408" s="8">
        <f t="shared" si="6008"/>
        <v>0</v>
      </c>
      <c r="L2408" s="49">
        <f t="shared" ref="L2408" si="6027">(J2408+I2408+K2408)/C2408</f>
        <v>5</v>
      </c>
      <c r="M2408" s="49">
        <f t="shared" ref="M2408" si="6028">L2408*C2408</f>
        <v>3000</v>
      </c>
    </row>
    <row r="2409" spans="1:13" s="42" customFormat="1" x14ac:dyDescent="0.25">
      <c r="A2409" s="15">
        <v>42963</v>
      </c>
      <c r="B2409" s="37" t="s">
        <v>259</v>
      </c>
      <c r="C2409" s="37">
        <v>625</v>
      </c>
      <c r="D2409" s="37" t="s">
        <v>17</v>
      </c>
      <c r="E2409" s="74">
        <v>1218</v>
      </c>
      <c r="F2409" s="37">
        <v>1224</v>
      </c>
      <c r="G2409" s="37">
        <v>1230</v>
      </c>
      <c r="H2409" s="74">
        <v>1240</v>
      </c>
      <c r="I2409" s="49">
        <f t="shared" ref="I2409" si="6029">(IF(D2409="SELL",E2409-F2409,IF(D2409="BUY",F2409-E2409)))*C2409</f>
        <v>3750</v>
      </c>
      <c r="J2409" s="41">
        <f>(IF(D2409="SELL",IF(G2409="",0,F2409-G2409),IF(D2409="BUY",IF(G2409="",0,G2409-F2409))))*C2409</f>
        <v>3750</v>
      </c>
      <c r="K2409" s="8">
        <f t="shared" si="6008"/>
        <v>6250</v>
      </c>
      <c r="L2409" s="49">
        <f t="shared" ref="L2409" si="6030">(J2409+I2409+K2409)/C2409</f>
        <v>22</v>
      </c>
      <c r="M2409" s="49">
        <f t="shared" ref="M2409" si="6031">L2409*C2409</f>
        <v>13750</v>
      </c>
    </row>
    <row r="2410" spans="1:13" s="42" customFormat="1" x14ac:dyDescent="0.25">
      <c r="A2410" s="15">
        <v>42963</v>
      </c>
      <c r="B2410" s="37" t="s">
        <v>258</v>
      </c>
      <c r="C2410" s="37">
        <v>1500</v>
      </c>
      <c r="D2410" s="37" t="s">
        <v>17</v>
      </c>
      <c r="E2410" s="74">
        <v>601</v>
      </c>
      <c r="F2410" s="37">
        <v>603</v>
      </c>
      <c r="G2410" s="37">
        <v>606</v>
      </c>
      <c r="H2410" s="74">
        <v>610</v>
      </c>
      <c r="I2410" s="49">
        <f t="shared" ref="I2410" si="6032">(IF(D2410="SELL",E2410-F2410,IF(D2410="BUY",F2410-E2410)))*C2410</f>
        <v>3000</v>
      </c>
      <c r="J2410" s="41">
        <f>(IF(D2410="SELL",IF(G2410="",0,F2410-G2410),IF(D2410="BUY",IF(G2410="",0,G2410-F2410))))*C2410</f>
        <v>4500</v>
      </c>
      <c r="K2410" s="8">
        <f t="shared" si="6008"/>
        <v>6000</v>
      </c>
      <c r="L2410" s="49">
        <f t="shared" ref="L2410" si="6033">(J2410+I2410+K2410)/C2410</f>
        <v>9</v>
      </c>
      <c r="M2410" s="49">
        <f t="shared" ref="M2410" si="6034">L2410*C2410</f>
        <v>13500</v>
      </c>
    </row>
    <row r="2411" spans="1:13" s="42" customFormat="1" x14ac:dyDescent="0.25">
      <c r="A2411" s="15">
        <v>42961</v>
      </c>
      <c r="B2411" s="37" t="s">
        <v>257</v>
      </c>
      <c r="C2411" s="37">
        <v>400</v>
      </c>
      <c r="D2411" s="37" t="s">
        <v>17</v>
      </c>
      <c r="E2411" s="74">
        <v>1305</v>
      </c>
      <c r="F2411" s="37">
        <v>1295</v>
      </c>
      <c r="G2411" s="37">
        <v>0</v>
      </c>
      <c r="H2411" s="74">
        <v>0</v>
      </c>
      <c r="I2411" s="49">
        <f t="shared" ref="I2411" si="6035">(IF(D2411="SELL",E2411-F2411,IF(D2411="BUY",F2411-E2411)))*C2411</f>
        <v>-4000</v>
      </c>
      <c r="J2411" s="41">
        <v>0</v>
      </c>
      <c r="K2411" s="8">
        <v>0</v>
      </c>
      <c r="L2411" s="49">
        <f t="shared" ref="L2411" si="6036">(J2411+I2411+K2411)/C2411</f>
        <v>-10</v>
      </c>
      <c r="M2411" s="49">
        <f t="shared" ref="M2411" si="6037">L2411*C2411</f>
        <v>-4000</v>
      </c>
    </row>
    <row r="2412" spans="1:13" s="42" customFormat="1" x14ac:dyDescent="0.25">
      <c r="A2412" s="15">
        <v>42961</v>
      </c>
      <c r="B2412" s="37" t="s">
        <v>256</v>
      </c>
      <c r="C2412" s="37">
        <v>1100</v>
      </c>
      <c r="D2412" s="37" t="s">
        <v>17</v>
      </c>
      <c r="E2412" s="74">
        <v>656</v>
      </c>
      <c r="F2412" s="37">
        <v>658</v>
      </c>
      <c r="G2412" s="37">
        <v>663</v>
      </c>
      <c r="H2412" s="74">
        <v>667</v>
      </c>
      <c r="I2412" s="49">
        <f t="shared" ref="I2412" si="6038">(IF(D2412="SELL",E2412-F2412,IF(D2412="BUY",F2412-E2412)))*C2412</f>
        <v>2200</v>
      </c>
      <c r="J2412" s="41">
        <f>(IF(D2412="SELL",IF(G2412="",0,F2412-G2412),IF(D2412="BUY",IF(G2412="",0,G2412-F2412))))*C2412</f>
        <v>5500</v>
      </c>
      <c r="K2412" s="8">
        <f>(IF(D2412="SELL",IF(H2412="",0,G2412-H2412),IF(D2412="BUY",IF(H2412="",0,(H2412-G2412)))))*C2412</f>
        <v>4400</v>
      </c>
      <c r="L2412" s="49">
        <f t="shared" ref="L2412" si="6039">(J2412+I2412+K2412)/C2412</f>
        <v>11</v>
      </c>
      <c r="M2412" s="49">
        <f t="shared" ref="M2412" si="6040">L2412*C2412</f>
        <v>12100</v>
      </c>
    </row>
    <row r="2413" spans="1:13" s="42" customFormat="1" x14ac:dyDescent="0.25">
      <c r="A2413" s="15">
        <v>42961</v>
      </c>
      <c r="B2413" s="37" t="s">
        <v>255</v>
      </c>
      <c r="C2413" s="37">
        <v>4500</v>
      </c>
      <c r="D2413" s="37" t="s">
        <v>17</v>
      </c>
      <c r="E2413" s="74">
        <v>168.5</v>
      </c>
      <c r="F2413" s="37">
        <v>169</v>
      </c>
      <c r="G2413" s="37">
        <v>170</v>
      </c>
      <c r="H2413" s="74">
        <v>171.5</v>
      </c>
      <c r="I2413" s="49">
        <f t="shared" ref="I2413" si="6041">(IF(D2413="SELL",E2413-F2413,IF(D2413="BUY",F2413-E2413)))*C2413</f>
        <v>2250</v>
      </c>
      <c r="J2413" s="41">
        <f>(IF(D2413="SELL",IF(G2413="",0,F2413-G2413),IF(D2413="BUY",IF(G2413="",0,G2413-F2413))))*C2413</f>
        <v>4500</v>
      </c>
      <c r="K2413" s="8">
        <f>(IF(D2413="SELL",IF(H2413="",0,G2413-H2413),IF(D2413="BUY",IF(H2413="",0,(H2413-G2413)))))*C2413</f>
        <v>6750</v>
      </c>
      <c r="L2413" s="49">
        <f t="shared" ref="L2413" si="6042">(J2413+I2413+K2413)/C2413</f>
        <v>3</v>
      </c>
      <c r="M2413" s="49">
        <f t="shared" ref="M2413" si="6043">L2413*C2413</f>
        <v>13500</v>
      </c>
    </row>
    <row r="2414" spans="1:13" s="42" customFormat="1" x14ac:dyDescent="0.25">
      <c r="A2414" s="15">
        <v>42961</v>
      </c>
      <c r="B2414" s="56" t="s">
        <v>247</v>
      </c>
      <c r="C2414" s="37">
        <v>550</v>
      </c>
      <c r="D2414" s="37" t="s">
        <v>17</v>
      </c>
      <c r="E2414" s="74">
        <v>1252</v>
      </c>
      <c r="F2414" s="37">
        <v>1260</v>
      </c>
      <c r="G2414" s="37">
        <v>1270</v>
      </c>
      <c r="H2414" s="74">
        <v>1280</v>
      </c>
      <c r="I2414" s="49">
        <f t="shared" ref="I2414" si="6044">(IF(D2414="SELL",E2414-F2414,IF(D2414="BUY",F2414-E2414)))*C2414</f>
        <v>4400</v>
      </c>
      <c r="J2414" s="41">
        <f>(IF(D2414="SELL",IF(G2414="",0,F2414-G2414),IF(D2414="BUY",IF(G2414="",0,G2414-F2414))))*C2414</f>
        <v>5500</v>
      </c>
      <c r="K2414" s="8">
        <f>(IF(D2414="SELL",IF(H2414="",0,G2414-H2414),IF(D2414="BUY",IF(H2414="",0,(H2414-G2414)))))*C2414</f>
        <v>5500</v>
      </c>
      <c r="L2414" s="49">
        <f t="shared" ref="L2414" si="6045">(J2414+I2414+K2414)/C2414</f>
        <v>28</v>
      </c>
      <c r="M2414" s="49">
        <f t="shared" ref="M2414" si="6046">L2414*C2414</f>
        <v>15400</v>
      </c>
    </row>
    <row r="2415" spans="1:13" s="42" customFormat="1" x14ac:dyDescent="0.25">
      <c r="A2415" s="15">
        <v>42958</v>
      </c>
      <c r="B2415" s="37" t="s">
        <v>254</v>
      </c>
      <c r="C2415" s="37">
        <v>600</v>
      </c>
      <c r="D2415" s="37" t="s">
        <v>17</v>
      </c>
      <c r="E2415" s="74">
        <v>945</v>
      </c>
      <c r="F2415" s="37">
        <v>938</v>
      </c>
      <c r="G2415" s="37">
        <v>0</v>
      </c>
      <c r="H2415" s="74">
        <v>0</v>
      </c>
      <c r="I2415" s="49">
        <f t="shared" ref="I2415:I2417" si="6047">(IF(D2415="SELL",E2415-F2415,IF(D2415="BUY",F2415-E2415)))*C2415</f>
        <v>-4200</v>
      </c>
      <c r="J2415" s="41">
        <v>0</v>
      </c>
      <c r="K2415" s="8">
        <f>(IF(D2415="SELL",IF(H2415="",0,G2415-H2415),IF(D2415="BUY",IF(H2415="",0,(H2415-G2415)))))*C2415</f>
        <v>0</v>
      </c>
      <c r="L2415" s="49">
        <f t="shared" ref="L2415" si="6048">(J2415+I2415+K2415)/C2415</f>
        <v>-7</v>
      </c>
      <c r="M2415" s="49">
        <f t="shared" ref="M2415" si="6049">L2415*C2415</f>
        <v>-4200</v>
      </c>
    </row>
    <row r="2416" spans="1:13" s="42" customFormat="1" x14ac:dyDescent="0.25">
      <c r="A2416" s="15">
        <v>42958</v>
      </c>
      <c r="B2416" s="37" t="s">
        <v>253</v>
      </c>
      <c r="C2416" s="37">
        <v>600</v>
      </c>
      <c r="D2416" s="37" t="s">
        <v>17</v>
      </c>
      <c r="E2416" s="74">
        <v>1178</v>
      </c>
      <c r="F2416" s="37">
        <v>1170</v>
      </c>
      <c r="G2416" s="37">
        <v>0</v>
      </c>
      <c r="H2416" s="74">
        <v>0</v>
      </c>
      <c r="I2416" s="49">
        <f t="shared" si="6047"/>
        <v>-4800</v>
      </c>
      <c r="J2416" s="41">
        <v>0</v>
      </c>
      <c r="K2416" s="8">
        <v>0</v>
      </c>
      <c r="L2416" s="49">
        <f t="shared" ref="L2416" si="6050">(J2416+I2416+K2416)/C2416</f>
        <v>-8</v>
      </c>
      <c r="M2416" s="49">
        <f t="shared" ref="M2416" si="6051">L2416*C2416</f>
        <v>-4800</v>
      </c>
    </row>
    <row r="2417" spans="1:13" s="42" customFormat="1" x14ac:dyDescent="0.25">
      <c r="A2417" s="15">
        <v>42958</v>
      </c>
      <c r="B2417" s="37" t="s">
        <v>252</v>
      </c>
      <c r="C2417" s="37">
        <v>4500</v>
      </c>
      <c r="D2417" s="37" t="s">
        <v>20</v>
      </c>
      <c r="E2417" s="74">
        <v>117.5</v>
      </c>
      <c r="F2417" s="37">
        <v>117</v>
      </c>
      <c r="G2417" s="37">
        <v>117</v>
      </c>
      <c r="H2417" s="74">
        <v>117.5</v>
      </c>
      <c r="I2417" s="49">
        <f t="shared" si="6047"/>
        <v>2250</v>
      </c>
      <c r="J2417" s="41">
        <f t="shared" ref="J2417:J2422" si="6052">(IF(D2417="SELL",IF(G2417="",0,F2417-G2417),IF(D2417="BUY",IF(G2417="",0,G2417-F2417))))*C2417</f>
        <v>0</v>
      </c>
      <c r="K2417" s="8">
        <v>0</v>
      </c>
      <c r="L2417" s="49">
        <f t="shared" ref="L2417" si="6053">(J2417+I2417+K2417)/C2417</f>
        <v>0.5</v>
      </c>
      <c r="M2417" s="49">
        <f t="shared" ref="M2417" si="6054">L2417*C2417</f>
        <v>2250</v>
      </c>
    </row>
    <row r="2418" spans="1:13" s="42" customFormat="1" x14ac:dyDescent="0.25">
      <c r="A2418" s="15">
        <v>42958</v>
      </c>
      <c r="B2418" s="37" t="s">
        <v>251</v>
      </c>
      <c r="C2418" s="37">
        <v>5000</v>
      </c>
      <c r="D2418" s="37" t="s">
        <v>20</v>
      </c>
      <c r="E2418" s="74">
        <v>110.2</v>
      </c>
      <c r="F2418" s="37">
        <v>109.7</v>
      </c>
      <c r="G2418" s="37">
        <v>109</v>
      </c>
      <c r="H2418" s="74">
        <v>0</v>
      </c>
      <c r="I2418" s="49">
        <f t="shared" ref="I2418" si="6055">(IF(D2418="SELL",E2418-F2418,IF(D2418="BUY",F2418-E2418)))*C2418</f>
        <v>2500</v>
      </c>
      <c r="J2418" s="41">
        <f t="shared" si="6052"/>
        <v>3500.0000000000141</v>
      </c>
      <c r="K2418" s="8">
        <v>0</v>
      </c>
      <c r="L2418" s="49">
        <f t="shared" ref="L2418" si="6056">(J2418+I2418+K2418)/C2418</f>
        <v>1.2000000000000028</v>
      </c>
      <c r="M2418" s="49">
        <f t="shared" ref="M2418" si="6057">L2418*C2418</f>
        <v>6000.0000000000146</v>
      </c>
    </row>
    <row r="2419" spans="1:13" s="42" customFormat="1" x14ac:dyDescent="0.25">
      <c r="A2419" s="15">
        <v>42958</v>
      </c>
      <c r="B2419" s="37" t="s">
        <v>214</v>
      </c>
      <c r="C2419" s="37">
        <v>500</v>
      </c>
      <c r="D2419" s="37" t="s">
        <v>17</v>
      </c>
      <c r="E2419" s="74">
        <v>1295</v>
      </c>
      <c r="F2419" s="37">
        <v>1300</v>
      </c>
      <c r="G2419" s="37">
        <v>1310</v>
      </c>
      <c r="H2419" s="74">
        <v>1320</v>
      </c>
      <c r="I2419" s="49">
        <f t="shared" ref="I2419" si="6058">(IF(D2419="SELL",E2419-F2419,IF(D2419="BUY",F2419-E2419)))*C2419</f>
        <v>2500</v>
      </c>
      <c r="J2419" s="41">
        <f t="shared" si="6052"/>
        <v>5000</v>
      </c>
      <c r="K2419" s="8">
        <f>(IF(D2419="SELL",IF(H2419="",0,G2419-H2419),IF(D2419="BUY",IF(H2419="",0,(H2419-G2419)))))*C2419</f>
        <v>5000</v>
      </c>
      <c r="L2419" s="49">
        <f t="shared" ref="L2419" si="6059">(J2419+I2419+K2419)/C2419</f>
        <v>25</v>
      </c>
      <c r="M2419" s="49">
        <f t="shared" ref="M2419" si="6060">L2419*C2419</f>
        <v>12500</v>
      </c>
    </row>
    <row r="2420" spans="1:13" s="42" customFormat="1" x14ac:dyDescent="0.25">
      <c r="A2420" s="15">
        <v>42957</v>
      </c>
      <c r="B2420" s="37" t="s">
        <v>250</v>
      </c>
      <c r="C2420" s="37">
        <v>4000</v>
      </c>
      <c r="D2420" s="37" t="s">
        <v>17</v>
      </c>
      <c r="E2420" s="74">
        <v>115.8</v>
      </c>
      <c r="F2420" s="37">
        <v>116.3</v>
      </c>
      <c r="G2420" s="37">
        <v>117</v>
      </c>
      <c r="H2420" s="74">
        <v>117.5</v>
      </c>
      <c r="I2420" s="49">
        <f t="shared" ref="I2420" si="6061">(IF(D2420="SELL",E2420-F2420,IF(D2420="BUY",F2420-E2420)))*C2420</f>
        <v>2000</v>
      </c>
      <c r="J2420" s="41">
        <f t="shared" si="6052"/>
        <v>2800.0000000000114</v>
      </c>
      <c r="K2420" s="8">
        <f>(IF(D2420="SELL",IF(H2420="",0,G2420-H2420),IF(D2420="BUY",IF(H2420="",0,(H2420-G2420)))))*C2420</f>
        <v>2000</v>
      </c>
      <c r="L2420" s="49">
        <f t="shared" ref="L2420" si="6062">(J2420+I2420+K2420)/C2420</f>
        <v>1.7000000000000026</v>
      </c>
      <c r="M2420" s="49">
        <f t="shared" ref="M2420" si="6063">L2420*C2420</f>
        <v>6800.0000000000109</v>
      </c>
    </row>
    <row r="2421" spans="1:13" s="42" customFormat="1" x14ac:dyDescent="0.25">
      <c r="A2421" s="15">
        <v>42957</v>
      </c>
      <c r="B2421" s="37" t="s">
        <v>249</v>
      </c>
      <c r="C2421" s="37">
        <v>250</v>
      </c>
      <c r="D2421" s="37" t="s">
        <v>20</v>
      </c>
      <c r="E2421" s="74">
        <v>2525</v>
      </c>
      <c r="F2421" s="37">
        <v>2515</v>
      </c>
      <c r="G2421" s="37">
        <v>2500</v>
      </c>
      <c r="H2421" s="74">
        <v>2480</v>
      </c>
      <c r="I2421" s="49">
        <f t="shared" ref="I2421" si="6064">(IF(D2421="SELL",E2421-F2421,IF(D2421="BUY",F2421-E2421)))*C2421</f>
        <v>2500</v>
      </c>
      <c r="J2421" s="41">
        <f t="shared" si="6052"/>
        <v>3750</v>
      </c>
      <c r="K2421" s="8">
        <f>(IF(D2421="SELL",IF(H2421="",0,G2421-H2421),IF(D2421="BUY",IF(H2421="",0,(H2421-G2421)))))*C2421</f>
        <v>5000</v>
      </c>
      <c r="L2421" s="49">
        <f t="shared" ref="L2421" si="6065">(J2421+I2421+K2421)/C2421</f>
        <v>45</v>
      </c>
      <c r="M2421" s="49">
        <f t="shared" ref="M2421" si="6066">L2421*C2421</f>
        <v>11250</v>
      </c>
    </row>
    <row r="2422" spans="1:13" s="42" customFormat="1" x14ac:dyDescent="0.25">
      <c r="A2422" s="15">
        <v>42956</v>
      </c>
      <c r="B2422" s="37" t="s">
        <v>205</v>
      </c>
      <c r="C2422" s="37">
        <v>1500</v>
      </c>
      <c r="D2422" s="37" t="s">
        <v>20</v>
      </c>
      <c r="E2422" s="74">
        <v>420</v>
      </c>
      <c r="F2422" s="37">
        <v>418.5</v>
      </c>
      <c r="G2422" s="37">
        <v>417</v>
      </c>
      <c r="H2422" s="74">
        <v>0</v>
      </c>
      <c r="I2422" s="49">
        <f t="shared" ref="I2422" si="6067">(IF(D2422="SELL",E2422-F2422,IF(D2422="BUY",F2422-E2422)))*C2422</f>
        <v>2250</v>
      </c>
      <c r="J2422" s="41">
        <f t="shared" si="6052"/>
        <v>2250</v>
      </c>
      <c r="K2422" s="8">
        <v>0</v>
      </c>
      <c r="L2422" s="49">
        <f t="shared" ref="L2422" si="6068">(J2422+I2422+K2422)/C2422</f>
        <v>3</v>
      </c>
      <c r="M2422" s="49">
        <f t="shared" ref="M2422" si="6069">L2422*C2422</f>
        <v>4500</v>
      </c>
    </row>
    <row r="2423" spans="1:13" s="42" customFormat="1" x14ac:dyDescent="0.25">
      <c r="A2423" s="15">
        <v>42956</v>
      </c>
      <c r="B2423" s="37" t="s">
        <v>131</v>
      </c>
      <c r="C2423" s="37">
        <v>2266</v>
      </c>
      <c r="D2423" s="37" t="s">
        <v>17</v>
      </c>
      <c r="E2423" s="74">
        <v>283.35000000000002</v>
      </c>
      <c r="F2423" s="37">
        <v>284.10000000000002</v>
      </c>
      <c r="G2423" s="37">
        <v>0</v>
      </c>
      <c r="H2423" s="74">
        <v>0</v>
      </c>
      <c r="I2423" s="49">
        <f t="shared" ref="I2423" si="6070">(IF(D2423="SELL",E2423-F2423,IF(D2423="BUY",F2423-E2423)))*C2423</f>
        <v>1699.5</v>
      </c>
      <c r="J2423" s="41">
        <v>0</v>
      </c>
      <c r="K2423" s="8">
        <f>(IF(D2423="SELL",IF(H2423="",0,G2423-H2423),IF(D2423="BUY",IF(H2423="",0,(H2423-G2423)))))*C2423</f>
        <v>0</v>
      </c>
      <c r="L2423" s="49">
        <f t="shared" ref="L2423" si="6071">(J2423+I2423+K2423)/C2423</f>
        <v>0.75</v>
      </c>
      <c r="M2423" s="49">
        <f t="shared" ref="M2423" si="6072">L2423*C2423</f>
        <v>1699.5</v>
      </c>
    </row>
    <row r="2424" spans="1:13" s="42" customFormat="1" x14ac:dyDescent="0.25">
      <c r="A2424" s="15">
        <v>42956</v>
      </c>
      <c r="B2424" s="37" t="s">
        <v>248</v>
      </c>
      <c r="C2424" s="37">
        <v>5000</v>
      </c>
      <c r="D2424" s="37" t="s">
        <v>17</v>
      </c>
      <c r="E2424" s="74">
        <v>117.5</v>
      </c>
      <c r="F2424" s="37">
        <v>117.9</v>
      </c>
      <c r="G2424" s="37">
        <v>0</v>
      </c>
      <c r="H2424" s="74">
        <v>0</v>
      </c>
      <c r="I2424" s="49">
        <f t="shared" ref="I2424" si="6073">(IF(D2424="SELL",E2424-F2424,IF(D2424="BUY",F2424-E2424)))*C2424</f>
        <v>2000.0000000000284</v>
      </c>
      <c r="J2424" s="41">
        <v>0</v>
      </c>
      <c r="K2424" s="8">
        <f>(IF(D2424="SELL",IF(H2424="",0,G2424-H2424),IF(D2424="BUY",IF(H2424="",0,(H2424-G2424)))))*C2424</f>
        <v>0</v>
      </c>
      <c r="L2424" s="49">
        <f t="shared" ref="L2424" si="6074">(J2424+I2424+K2424)/C2424</f>
        <v>0.40000000000000568</v>
      </c>
      <c r="M2424" s="49">
        <f t="shared" ref="M2424" si="6075">L2424*C2424</f>
        <v>2000.0000000000284</v>
      </c>
    </row>
    <row r="2425" spans="1:13" s="42" customFormat="1" x14ac:dyDescent="0.25">
      <c r="A2425" s="15">
        <v>42956</v>
      </c>
      <c r="B2425" s="37" t="s">
        <v>247</v>
      </c>
      <c r="C2425" s="37">
        <v>550</v>
      </c>
      <c r="D2425" s="37" t="s">
        <v>17</v>
      </c>
      <c r="E2425" s="74">
        <v>1257</v>
      </c>
      <c r="F2425" s="37">
        <v>1260</v>
      </c>
      <c r="G2425" s="37">
        <v>1265</v>
      </c>
      <c r="H2425" s="74">
        <v>1270</v>
      </c>
      <c r="I2425" s="49">
        <f t="shared" ref="I2425" si="6076">(IF(D2425="SELL",E2425-F2425,IF(D2425="BUY",F2425-E2425)))*C2425</f>
        <v>1650</v>
      </c>
      <c r="J2425" s="41">
        <f>(IF(D2425="SELL",IF(G2425="",0,F2425-G2425),IF(D2425="BUY",IF(G2425="",0,G2425-F2425))))*C2425</f>
        <v>2750</v>
      </c>
      <c r="K2425" s="8">
        <f>(IF(D2425="SELL",IF(H2425="",0,G2425-H2425),IF(D2425="BUY",IF(H2425="",0,(H2425-G2425)))))*C2425</f>
        <v>2750</v>
      </c>
      <c r="L2425" s="49">
        <f t="shared" ref="L2425" si="6077">(J2425+I2425+K2425)/C2425</f>
        <v>13</v>
      </c>
      <c r="M2425" s="49">
        <f t="shared" ref="M2425" si="6078">L2425*C2425</f>
        <v>7150</v>
      </c>
    </row>
    <row r="2426" spans="1:13" s="42" customFormat="1" x14ac:dyDescent="0.25">
      <c r="A2426" s="15">
        <v>42956</v>
      </c>
      <c r="B2426" s="37" t="s">
        <v>243</v>
      </c>
      <c r="C2426" s="37">
        <v>125</v>
      </c>
      <c r="D2426" s="37" t="s">
        <v>20</v>
      </c>
      <c r="E2426" s="74">
        <v>5260</v>
      </c>
      <c r="F2426" s="37">
        <v>5245</v>
      </c>
      <c r="G2426" s="37">
        <v>0</v>
      </c>
      <c r="H2426" s="74">
        <v>0</v>
      </c>
      <c r="I2426" s="49">
        <f t="shared" ref="I2426" si="6079">(IF(D2426="SELL",E2426-F2426,IF(D2426="BUY",F2426-E2426)))*C2426</f>
        <v>1875</v>
      </c>
      <c r="J2426" s="41">
        <v>0</v>
      </c>
      <c r="K2426" s="8">
        <v>0</v>
      </c>
      <c r="L2426" s="49">
        <f t="shared" ref="L2426" si="6080">(J2426+I2426+K2426)/C2426</f>
        <v>15</v>
      </c>
      <c r="M2426" s="49">
        <f t="shared" ref="M2426" si="6081">L2426*C2426</f>
        <v>1875</v>
      </c>
    </row>
    <row r="2427" spans="1:13" s="42" customFormat="1" x14ac:dyDescent="0.25">
      <c r="A2427" s="15">
        <v>42955</v>
      </c>
      <c r="B2427" s="37" t="s">
        <v>246</v>
      </c>
      <c r="C2427" s="37">
        <v>1575</v>
      </c>
      <c r="D2427" s="37" t="s">
        <v>20</v>
      </c>
      <c r="E2427" s="74">
        <v>442</v>
      </c>
      <c r="F2427" s="37">
        <v>441</v>
      </c>
      <c r="G2427" s="37">
        <v>439</v>
      </c>
      <c r="H2427" s="74">
        <v>437</v>
      </c>
      <c r="I2427" s="49">
        <f t="shared" ref="I2427" si="6082">(IF(D2427="SELL",E2427-F2427,IF(D2427="BUY",F2427-E2427)))*C2427</f>
        <v>1575</v>
      </c>
      <c r="J2427" s="41">
        <f>(IF(D2427="SELL",IF(G2427="",0,F2427-G2427),IF(D2427="BUY",IF(G2427="",0,G2427-F2427))))*C2427</f>
        <v>3150</v>
      </c>
      <c r="K2427" s="8">
        <f>(IF(D2427="SELL",IF(H2427="",0,G2427-H2427),IF(D2427="BUY",IF(H2427="",0,(H2427-G2427)))))*C2427</f>
        <v>3150</v>
      </c>
      <c r="L2427" s="49">
        <f t="shared" ref="L2427" si="6083">(J2427+I2427+K2427)/C2427</f>
        <v>5</v>
      </c>
      <c r="M2427" s="49">
        <f t="shared" ref="M2427" si="6084">L2427*C2427</f>
        <v>7875</v>
      </c>
    </row>
    <row r="2428" spans="1:13" s="42" customFormat="1" x14ac:dyDescent="0.25">
      <c r="A2428" s="15">
        <v>42955</v>
      </c>
      <c r="B2428" s="37" t="s">
        <v>225</v>
      </c>
      <c r="C2428" s="37">
        <v>1200</v>
      </c>
      <c r="D2428" s="37" t="s">
        <v>17</v>
      </c>
      <c r="E2428" s="74">
        <v>644</v>
      </c>
      <c r="F2428" s="37">
        <v>646</v>
      </c>
      <c r="G2428" s="37">
        <v>0</v>
      </c>
      <c r="H2428" s="74">
        <v>0</v>
      </c>
      <c r="I2428" s="49">
        <f t="shared" ref="I2428:I2429" si="6085">(IF(D2428="SELL",E2428-F2428,IF(D2428="BUY",F2428-E2428)))*C2428</f>
        <v>2400</v>
      </c>
      <c r="J2428" s="41">
        <v>0</v>
      </c>
      <c r="K2428" s="8">
        <v>0</v>
      </c>
      <c r="L2428" s="49">
        <f t="shared" ref="L2428:L2429" si="6086">(J2428+I2428+K2428)/C2428</f>
        <v>2</v>
      </c>
      <c r="M2428" s="49">
        <f t="shared" ref="M2428:M2429" si="6087">L2428*C2428</f>
        <v>2400</v>
      </c>
    </row>
    <row r="2429" spans="1:13" s="42" customFormat="1" x14ac:dyDescent="0.25">
      <c r="A2429" s="15">
        <v>42955</v>
      </c>
      <c r="B2429" s="37" t="s">
        <v>245</v>
      </c>
      <c r="C2429" s="37">
        <v>3500</v>
      </c>
      <c r="D2429" s="37" t="s">
        <v>17</v>
      </c>
      <c r="E2429" s="74">
        <v>293</v>
      </c>
      <c r="F2429" s="37">
        <v>294</v>
      </c>
      <c r="G2429" s="37">
        <v>295.5</v>
      </c>
      <c r="H2429" s="74">
        <v>297.5</v>
      </c>
      <c r="I2429" s="49">
        <f t="shared" si="6085"/>
        <v>3500</v>
      </c>
      <c r="J2429" s="41">
        <f>(IF(D2429="SELL",IF(G2429="",0,F2429-G2429),IF(D2429="BUY",IF(G2429="",0,G2429-F2429))))*C2429</f>
        <v>5250</v>
      </c>
      <c r="K2429" s="8">
        <f>(IF(D2429="SELL",IF(H2429="",0,G2429-H2429),IF(D2429="BUY",IF(H2429="",0,(H2429-G2429)))))*C2429</f>
        <v>7000</v>
      </c>
      <c r="L2429" s="49">
        <f t="shared" si="6086"/>
        <v>4.5</v>
      </c>
      <c r="M2429" s="49">
        <f t="shared" si="6087"/>
        <v>15750</v>
      </c>
    </row>
    <row r="2430" spans="1:13" s="42" customFormat="1" x14ac:dyDescent="0.25">
      <c r="A2430" s="15">
        <v>42954</v>
      </c>
      <c r="B2430" s="37" t="s">
        <v>244</v>
      </c>
      <c r="C2430" s="37">
        <v>7000</v>
      </c>
      <c r="D2430" s="37" t="s">
        <v>17</v>
      </c>
      <c r="E2430" s="74">
        <v>110.5</v>
      </c>
      <c r="F2430" s="37">
        <v>111</v>
      </c>
      <c r="G2430" s="37">
        <v>111.5</v>
      </c>
      <c r="H2430" s="74">
        <v>0</v>
      </c>
      <c r="I2430" s="49">
        <f t="shared" ref="I2430" si="6088">(IF(D2430="SELL",E2430-F2430,IF(D2430="BUY",F2430-E2430)))*C2430</f>
        <v>3500</v>
      </c>
      <c r="J2430" s="41">
        <f>(IF(D2430="SELL",IF(G2430="",0,F2430-G2430),IF(D2430="BUY",IF(G2430="",0,G2430-F2430))))*C2430</f>
        <v>3500</v>
      </c>
      <c r="K2430" s="8">
        <v>0</v>
      </c>
      <c r="L2430" s="49">
        <f t="shared" ref="L2430" si="6089">(J2430+I2430+K2430)/C2430</f>
        <v>1</v>
      </c>
      <c r="M2430" s="49">
        <f t="shared" ref="M2430" si="6090">L2430*C2430</f>
        <v>7000</v>
      </c>
    </row>
    <row r="2431" spans="1:13" s="42" customFormat="1" x14ac:dyDescent="0.25">
      <c r="A2431" s="15">
        <v>42951</v>
      </c>
      <c r="B2431" s="37" t="s">
        <v>243</v>
      </c>
      <c r="C2431" s="37">
        <v>125</v>
      </c>
      <c r="D2431" s="37" t="s">
        <v>17</v>
      </c>
      <c r="E2431" s="74">
        <v>5285</v>
      </c>
      <c r="F2431" s="37">
        <v>5300</v>
      </c>
      <c r="G2431" s="37">
        <v>0</v>
      </c>
      <c r="H2431" s="74">
        <v>0</v>
      </c>
      <c r="I2431" s="49">
        <f t="shared" ref="I2431" si="6091">(IF(D2431="SELL",E2431-F2431,IF(D2431="BUY",F2431-E2431)))*C2431</f>
        <v>1875</v>
      </c>
      <c r="J2431" s="41">
        <v>0</v>
      </c>
      <c r="K2431" s="8">
        <v>0</v>
      </c>
      <c r="L2431" s="49">
        <f t="shared" ref="L2431" si="6092">(J2431+I2431+K2431)/C2431</f>
        <v>15</v>
      </c>
      <c r="M2431" s="49">
        <f t="shared" ref="M2431" si="6093">L2431*C2431</f>
        <v>1875</v>
      </c>
    </row>
    <row r="2432" spans="1:13" s="42" customFormat="1" x14ac:dyDescent="0.25">
      <c r="A2432" s="15">
        <v>42951</v>
      </c>
      <c r="B2432" s="37" t="s">
        <v>242</v>
      </c>
      <c r="C2432" s="37">
        <v>1800</v>
      </c>
      <c r="D2432" s="37" t="s">
        <v>17</v>
      </c>
      <c r="E2432" s="74">
        <v>501.5</v>
      </c>
      <c r="F2432" s="37">
        <v>502.45</v>
      </c>
      <c r="G2432" s="37">
        <v>0</v>
      </c>
      <c r="H2432" s="74">
        <v>0</v>
      </c>
      <c r="I2432" s="49">
        <f t="shared" ref="I2432" si="6094">(IF(D2432="SELL",E2432-F2432,IF(D2432="BUY",F2432-E2432)))*C2432</f>
        <v>1709.9999999999795</v>
      </c>
      <c r="J2432" s="41">
        <v>0</v>
      </c>
      <c r="K2432" s="8">
        <v>0</v>
      </c>
      <c r="L2432" s="49">
        <f t="shared" ref="L2432" si="6095">(J2432+I2432+K2432)/C2432</f>
        <v>0.94999999999998863</v>
      </c>
      <c r="M2432" s="49">
        <f t="shared" ref="M2432" si="6096">L2432*C2432</f>
        <v>1709.9999999999795</v>
      </c>
    </row>
    <row r="2433" spans="1:13" s="42" customFormat="1" x14ac:dyDescent="0.25">
      <c r="A2433" s="15">
        <v>42950</v>
      </c>
      <c r="B2433" s="37" t="s">
        <v>241</v>
      </c>
      <c r="C2433" s="37">
        <v>200</v>
      </c>
      <c r="D2433" s="37" t="s">
        <v>20</v>
      </c>
      <c r="E2433" s="74">
        <v>2372</v>
      </c>
      <c r="F2433" s="37">
        <v>2362</v>
      </c>
      <c r="G2433" s="37">
        <v>2350</v>
      </c>
      <c r="H2433" s="74">
        <v>0</v>
      </c>
      <c r="I2433" s="49">
        <f t="shared" ref="I2433" si="6097">(IF(D2433="SELL",E2433-F2433,IF(D2433="BUY",F2433-E2433)))*C2433</f>
        <v>2000</v>
      </c>
      <c r="J2433" s="41">
        <f>(IF(D2433="SELL",IF(G2433="",0,F2433-G2433),IF(D2433="BUY",IF(G2433="",0,G2433-F2433))))*C2433</f>
        <v>2400</v>
      </c>
      <c r="K2433" s="8">
        <v>0</v>
      </c>
      <c r="L2433" s="49">
        <f t="shared" ref="L2433" si="6098">(J2433+I2433+K2433)/C2433</f>
        <v>22</v>
      </c>
      <c r="M2433" s="49">
        <f t="shared" ref="M2433" si="6099">L2433*C2433</f>
        <v>4400</v>
      </c>
    </row>
    <row r="2434" spans="1:13" s="42" customFormat="1" x14ac:dyDescent="0.25">
      <c r="A2434" s="15">
        <v>42950</v>
      </c>
      <c r="B2434" s="37" t="s">
        <v>240</v>
      </c>
      <c r="C2434" s="37">
        <v>500</v>
      </c>
      <c r="D2434" s="37" t="s">
        <v>20</v>
      </c>
      <c r="E2434" s="74">
        <v>1755</v>
      </c>
      <c r="F2434" s="37">
        <v>1749</v>
      </c>
      <c r="G2434" s="37">
        <v>1740</v>
      </c>
      <c r="H2434" s="74">
        <v>0</v>
      </c>
      <c r="I2434" s="49">
        <f t="shared" ref="I2434" si="6100">(IF(D2434="SELL",E2434-F2434,IF(D2434="BUY",F2434-E2434)))*C2434</f>
        <v>3000</v>
      </c>
      <c r="J2434" s="41">
        <f>(IF(D2434="SELL",IF(G2434="",0,F2434-G2434),IF(D2434="BUY",IF(G2434="",0,G2434-F2434))))*C2434</f>
        <v>4500</v>
      </c>
      <c r="K2434" s="8">
        <v>0</v>
      </c>
      <c r="L2434" s="49">
        <f t="shared" ref="L2434" si="6101">(J2434+I2434+K2434)/C2434</f>
        <v>15</v>
      </c>
      <c r="M2434" s="49">
        <f t="shared" ref="M2434" si="6102">L2434*C2434</f>
        <v>7500</v>
      </c>
    </row>
    <row r="2435" spans="1:13" s="42" customFormat="1" x14ac:dyDescent="0.25">
      <c r="A2435" s="15">
        <v>42949</v>
      </c>
      <c r="B2435" s="37" t="s">
        <v>239</v>
      </c>
      <c r="C2435" s="37">
        <v>1300</v>
      </c>
      <c r="D2435" s="37" t="s">
        <v>17</v>
      </c>
      <c r="E2435" s="74">
        <v>539</v>
      </c>
      <c r="F2435" s="37">
        <v>540.5</v>
      </c>
      <c r="G2435" s="37">
        <v>0</v>
      </c>
      <c r="H2435" s="74">
        <v>0</v>
      </c>
      <c r="I2435" s="49">
        <f t="shared" ref="I2435" si="6103">(IF(D2435="SELL",E2435-F2435,IF(D2435="BUY",F2435-E2435)))*C2435</f>
        <v>1950</v>
      </c>
      <c r="J2435" s="41">
        <v>0</v>
      </c>
      <c r="K2435" s="8">
        <v>0</v>
      </c>
      <c r="L2435" s="49">
        <f t="shared" ref="L2435" si="6104">(J2435+I2435+K2435)/C2435</f>
        <v>1.5</v>
      </c>
      <c r="M2435" s="49">
        <f t="shared" ref="M2435" si="6105">L2435*C2435</f>
        <v>1950</v>
      </c>
    </row>
    <row r="2436" spans="1:13" s="42" customFormat="1" x14ac:dyDescent="0.25">
      <c r="A2436" s="15">
        <v>42949</v>
      </c>
      <c r="B2436" s="37" t="s">
        <v>228</v>
      </c>
      <c r="C2436" s="37">
        <v>1500</v>
      </c>
      <c r="D2436" s="37" t="s">
        <v>17</v>
      </c>
      <c r="E2436" s="74">
        <v>741</v>
      </c>
      <c r="F2436" s="37">
        <v>742</v>
      </c>
      <c r="G2436" s="37">
        <v>744</v>
      </c>
      <c r="H2436" s="74">
        <v>747</v>
      </c>
      <c r="I2436" s="49">
        <f t="shared" ref="I2436" si="6106">(IF(D2436="SELL",E2436-F2436,IF(D2436="BUY",F2436-E2436)))*C2436</f>
        <v>1500</v>
      </c>
      <c r="J2436" s="41">
        <f>(IF(D2436="SELL",IF(G2436="",0,F2436-G2436),IF(D2436="BUY",IF(G2436="",0,G2436-F2436))))*C2436</f>
        <v>3000</v>
      </c>
      <c r="K2436" s="8">
        <f>(IF(D2436="SELL",IF(H2436="",0,G2436-H2436),IF(D2436="BUY",IF(H2436="",0,(H2436-G2436)))))*C2436</f>
        <v>4500</v>
      </c>
      <c r="L2436" s="49">
        <f t="shared" ref="L2436" si="6107">(J2436+I2436+K2436)/C2436</f>
        <v>6</v>
      </c>
      <c r="M2436" s="49">
        <f t="shared" ref="M2436" si="6108">L2436*C2436</f>
        <v>9000</v>
      </c>
    </row>
    <row r="2437" spans="1:13" s="42" customFormat="1" x14ac:dyDescent="0.25">
      <c r="A2437" s="15">
        <v>42948</v>
      </c>
      <c r="B2437" s="37" t="s">
        <v>238</v>
      </c>
      <c r="C2437" s="37">
        <v>2500</v>
      </c>
      <c r="D2437" s="37" t="s">
        <v>17</v>
      </c>
      <c r="E2437" s="74">
        <v>403</v>
      </c>
      <c r="F2437" s="37">
        <v>403.6</v>
      </c>
      <c r="G2437" s="37">
        <v>404.8</v>
      </c>
      <c r="H2437" s="74">
        <v>0</v>
      </c>
      <c r="I2437" s="49">
        <f t="shared" ref="I2437" si="6109">(IF(D2437="SELL",E2437-F2437,IF(D2437="BUY",F2437-E2437)))*C2437</f>
        <v>1500.0000000000568</v>
      </c>
      <c r="J2437" s="41">
        <f>(IF(D2437="SELL",IF(G2437="",0,F2437-G2437),IF(D2437="BUY",IF(G2437="",0,G2437-F2437))))*C2437</f>
        <v>2999.9999999999718</v>
      </c>
      <c r="K2437" s="8">
        <v>0</v>
      </c>
      <c r="L2437" s="49">
        <f t="shared" ref="L2437" si="6110">(J2437+I2437+K2437)/C2437</f>
        <v>1.8000000000000116</v>
      </c>
      <c r="M2437" s="49">
        <f t="shared" ref="M2437" si="6111">L2437*C2437</f>
        <v>4500.0000000000291</v>
      </c>
    </row>
    <row r="2438" spans="1:13" s="42" customFormat="1" x14ac:dyDescent="0.25">
      <c r="A2438" s="15">
        <v>42948</v>
      </c>
      <c r="B2438" s="37" t="s">
        <v>237</v>
      </c>
      <c r="C2438" s="37">
        <v>2400</v>
      </c>
      <c r="D2438" s="37" t="s">
        <v>17</v>
      </c>
      <c r="E2438" s="74">
        <v>294.7</v>
      </c>
      <c r="F2438" s="37">
        <v>295.3</v>
      </c>
      <c r="G2438" s="37">
        <v>0</v>
      </c>
      <c r="H2438" s="74">
        <v>0</v>
      </c>
      <c r="I2438" s="49">
        <f t="shared" ref="I2438" si="6112">(IF(D2438="SELL",E2438-F2438,IF(D2438="BUY",F2438-E2438)))*C2438</f>
        <v>1440.0000000000546</v>
      </c>
      <c r="J2438" s="41">
        <v>0</v>
      </c>
      <c r="K2438" s="8">
        <v>0</v>
      </c>
      <c r="L2438" s="49">
        <f t="shared" ref="L2438" si="6113">(J2438+I2438+K2438)/C2438</f>
        <v>0.60000000000002274</v>
      </c>
      <c r="M2438" s="49">
        <f t="shared" ref="M2438" si="6114">L2438*C2438</f>
        <v>1440.0000000000546</v>
      </c>
    </row>
    <row r="2439" spans="1:13" s="42" customFormat="1" x14ac:dyDescent="0.25">
      <c r="A2439" s="15">
        <v>42947</v>
      </c>
      <c r="B2439" s="37" t="s">
        <v>236</v>
      </c>
      <c r="C2439" s="37">
        <v>600</v>
      </c>
      <c r="D2439" s="37" t="s">
        <v>17</v>
      </c>
      <c r="E2439" s="74">
        <v>1288</v>
      </c>
      <c r="F2439" s="37">
        <v>1291</v>
      </c>
      <c r="G2439" s="37">
        <v>1296</v>
      </c>
      <c r="H2439" s="74">
        <v>0</v>
      </c>
      <c r="I2439" s="49">
        <f t="shared" ref="I2439:I2440" si="6115">(IF(D2439="SELL",E2439-F2439,IF(D2439="BUY",F2439-E2439)))*C2439</f>
        <v>1800</v>
      </c>
      <c r="J2439" s="41">
        <f>(IF(D2439="SELL",IF(G2439="",0,F2439-G2439),IF(D2439="BUY",IF(G2439="",0,G2439-F2439))))*C2439</f>
        <v>3000</v>
      </c>
      <c r="K2439" s="8">
        <v>0</v>
      </c>
      <c r="L2439" s="49">
        <f t="shared" ref="L2439:L2440" si="6116">(J2439+I2439+K2439)/C2439</f>
        <v>8</v>
      </c>
      <c r="M2439" s="49">
        <f t="shared" ref="M2439:M2440" si="6117">L2439*C2439</f>
        <v>4800</v>
      </c>
    </row>
    <row r="2440" spans="1:13" s="42" customFormat="1" x14ac:dyDescent="0.25">
      <c r="A2440" s="15">
        <v>42947</v>
      </c>
      <c r="B2440" s="37" t="s">
        <v>235</v>
      </c>
      <c r="C2440" s="37">
        <v>600</v>
      </c>
      <c r="D2440" s="37" t="s">
        <v>17</v>
      </c>
      <c r="E2440" s="74">
        <v>1710</v>
      </c>
      <c r="F2440" s="37">
        <v>1712.5</v>
      </c>
      <c r="G2440" s="37">
        <v>1717</v>
      </c>
      <c r="H2440" s="74">
        <v>0</v>
      </c>
      <c r="I2440" s="49">
        <f t="shared" si="6115"/>
        <v>1500</v>
      </c>
      <c r="J2440" s="41">
        <f>(IF(D2440="SELL",IF(G2440="",0,F2440-G2440),IF(D2440="BUY",IF(G2440="",0,G2440-F2440))))*C2440</f>
        <v>2700</v>
      </c>
      <c r="K2440" s="8">
        <v>0</v>
      </c>
      <c r="L2440" s="49">
        <f t="shared" si="6116"/>
        <v>7</v>
      </c>
      <c r="M2440" s="49">
        <f t="shared" si="6117"/>
        <v>4200</v>
      </c>
    </row>
    <row r="2441" spans="1:13" s="42" customFormat="1" x14ac:dyDescent="0.25">
      <c r="A2441" s="15">
        <v>42947</v>
      </c>
      <c r="B2441" s="37" t="s">
        <v>228</v>
      </c>
      <c r="C2441" s="37">
        <v>1500</v>
      </c>
      <c r="D2441" s="37" t="s">
        <v>17</v>
      </c>
      <c r="E2441" s="74">
        <v>733</v>
      </c>
      <c r="F2441" s="37">
        <v>734</v>
      </c>
      <c r="G2441" s="37">
        <v>736</v>
      </c>
      <c r="H2441" s="74">
        <v>0</v>
      </c>
      <c r="I2441" s="49">
        <f t="shared" ref="I2441" si="6118">(IF(D2441="SELL",E2441-F2441,IF(D2441="BUY",F2441-E2441)))*C2441</f>
        <v>1500</v>
      </c>
      <c r="J2441" s="41">
        <f>(IF(D2441="SELL",IF(G2441="",0,F2441-G2441),IF(D2441="BUY",IF(G2441="",0,G2441-F2441))))*C2441</f>
        <v>3000</v>
      </c>
      <c r="K2441" s="8">
        <v>0</v>
      </c>
      <c r="L2441" s="49">
        <f t="shared" ref="L2441" si="6119">(J2441+I2441+K2441)/C2441</f>
        <v>3</v>
      </c>
      <c r="M2441" s="49">
        <f t="shared" ref="M2441" si="6120">L2441*C2441</f>
        <v>4500</v>
      </c>
    </row>
    <row r="2442" spans="1:13" s="42" customFormat="1" x14ac:dyDescent="0.25">
      <c r="A2442" s="15">
        <v>42944</v>
      </c>
      <c r="B2442" s="37" t="s">
        <v>234</v>
      </c>
      <c r="C2442" s="37">
        <v>3500</v>
      </c>
      <c r="D2442" s="37" t="s">
        <v>17</v>
      </c>
      <c r="E2442" s="74">
        <v>217</v>
      </c>
      <c r="F2442" s="37">
        <v>217.4</v>
      </c>
      <c r="G2442" s="37">
        <v>0</v>
      </c>
      <c r="H2442" s="74">
        <v>0</v>
      </c>
      <c r="I2442" s="49">
        <f t="shared" ref="I2442" si="6121">(IF(D2442="SELL",E2442-F2442,IF(D2442="BUY",F2442-E2442)))*C2442</f>
        <v>1400.00000000002</v>
      </c>
      <c r="J2442" s="41">
        <v>0</v>
      </c>
      <c r="K2442" s="8">
        <v>0</v>
      </c>
      <c r="L2442" s="49">
        <f t="shared" ref="L2442" si="6122">(J2442+I2442+K2442)/C2442</f>
        <v>0.40000000000000574</v>
      </c>
      <c r="M2442" s="49">
        <f t="shared" ref="M2442" si="6123">L2442*C2442</f>
        <v>1400.00000000002</v>
      </c>
    </row>
    <row r="2443" spans="1:13" s="42" customFormat="1" x14ac:dyDescent="0.25">
      <c r="A2443" s="15">
        <v>42944</v>
      </c>
      <c r="B2443" s="37" t="s">
        <v>233</v>
      </c>
      <c r="C2443" s="37">
        <v>1000</v>
      </c>
      <c r="D2443" s="37" t="s">
        <v>17</v>
      </c>
      <c r="E2443" s="74">
        <v>838</v>
      </c>
      <c r="F2443" s="37">
        <v>839.5</v>
      </c>
      <c r="G2443" s="37">
        <v>843</v>
      </c>
      <c r="H2443" s="74">
        <v>0</v>
      </c>
      <c r="I2443" s="49">
        <f t="shared" ref="I2443" si="6124">(IF(D2443="SELL",E2443-F2443,IF(D2443="BUY",F2443-E2443)))*C2443</f>
        <v>1500</v>
      </c>
      <c r="J2443" s="41">
        <f>(IF(D2443="SELL",IF(G2443="",0,F2443-G2443),IF(D2443="BUY",IF(G2443="",0,G2443-F2443))))*C2443</f>
        <v>3500</v>
      </c>
      <c r="K2443" s="8">
        <v>0</v>
      </c>
      <c r="L2443" s="49">
        <f t="shared" ref="L2443" si="6125">(J2443+I2443+K2443)/C2443</f>
        <v>5</v>
      </c>
      <c r="M2443" s="49">
        <f t="shared" ref="M2443" si="6126">L2443*C2443</f>
        <v>5000</v>
      </c>
    </row>
    <row r="2444" spans="1:13" s="42" customFormat="1" x14ac:dyDescent="0.25">
      <c r="A2444" s="15">
        <v>42944</v>
      </c>
      <c r="B2444" s="37" t="s">
        <v>232</v>
      </c>
      <c r="C2444" s="37">
        <v>500</v>
      </c>
      <c r="D2444" s="37" t="s">
        <v>17</v>
      </c>
      <c r="E2444" s="74">
        <v>1316.5</v>
      </c>
      <c r="F2444" s="37">
        <v>1319.5</v>
      </c>
      <c r="G2444" s="37">
        <v>0</v>
      </c>
      <c r="H2444" s="74">
        <v>0</v>
      </c>
      <c r="I2444" s="49">
        <f t="shared" ref="I2444" si="6127">(IF(D2444="SELL",E2444-F2444,IF(D2444="BUY",F2444-E2444)))*C2444</f>
        <v>1500</v>
      </c>
      <c r="J2444" s="41">
        <v>0</v>
      </c>
      <c r="K2444" s="8">
        <v>0</v>
      </c>
      <c r="L2444" s="49">
        <f t="shared" ref="L2444" si="6128">(J2444+I2444+K2444)/C2444</f>
        <v>3</v>
      </c>
      <c r="M2444" s="49">
        <f t="shared" ref="M2444" si="6129">L2444*C2444</f>
        <v>1500</v>
      </c>
    </row>
    <row r="2445" spans="1:13" s="42" customFormat="1" x14ac:dyDescent="0.25">
      <c r="A2445" s="15">
        <v>42944</v>
      </c>
      <c r="B2445" s="37" t="s">
        <v>230</v>
      </c>
      <c r="C2445" s="37">
        <v>1500</v>
      </c>
      <c r="D2445" s="37" t="s">
        <v>17</v>
      </c>
      <c r="E2445" s="74">
        <v>673</v>
      </c>
      <c r="F2445" s="37">
        <v>674</v>
      </c>
      <c r="G2445" s="37">
        <v>676</v>
      </c>
      <c r="H2445" s="74">
        <v>680</v>
      </c>
      <c r="I2445" s="49">
        <f t="shared" ref="I2445" si="6130">(IF(D2445="SELL",E2445-F2445,IF(D2445="BUY",F2445-E2445)))*C2445</f>
        <v>1500</v>
      </c>
      <c r="J2445" s="41">
        <f>(IF(D2445="SELL",IF(G2445="",0,F2445-G2445),IF(D2445="BUY",IF(G2445="",0,G2445-F2445))))*C2445</f>
        <v>3000</v>
      </c>
      <c r="K2445" s="8">
        <f>(IF(D2445="SELL",IF(H2445="",0,G2445-H2445),IF(D2445="BUY",IF(H2445="",0,(H2445-G2445)))))*C2445</f>
        <v>6000</v>
      </c>
      <c r="L2445" s="49">
        <f t="shared" ref="L2445" si="6131">(J2445+I2445+K2445)/C2445</f>
        <v>7</v>
      </c>
      <c r="M2445" s="49">
        <f t="shared" ref="M2445" si="6132">L2445*C2445</f>
        <v>10500</v>
      </c>
    </row>
    <row r="2446" spans="1:13" s="42" customFormat="1" x14ac:dyDescent="0.25">
      <c r="A2446" s="15">
        <v>42943</v>
      </c>
      <c r="B2446" s="37" t="s">
        <v>231</v>
      </c>
      <c r="C2446" s="37">
        <v>1500</v>
      </c>
      <c r="D2446" s="37" t="s">
        <v>17</v>
      </c>
      <c r="E2446" s="74">
        <v>673</v>
      </c>
      <c r="F2446" s="37">
        <v>674</v>
      </c>
      <c r="G2446" s="37">
        <v>0</v>
      </c>
      <c r="H2446" s="74">
        <v>0</v>
      </c>
      <c r="I2446" s="49">
        <f t="shared" ref="I2446" si="6133">(IF(D2446="SELL",E2446-F2446,IF(D2446="BUY",F2446-E2446)))*C2446</f>
        <v>1500</v>
      </c>
      <c r="J2446" s="41">
        <v>0</v>
      </c>
      <c r="K2446" s="8">
        <v>0</v>
      </c>
      <c r="L2446" s="49">
        <f t="shared" ref="L2446" si="6134">(J2446+I2446+K2446)/C2446</f>
        <v>1</v>
      </c>
      <c r="M2446" s="49">
        <f t="shared" ref="M2446" si="6135">L2446*C2446</f>
        <v>1500</v>
      </c>
    </row>
    <row r="2447" spans="1:13" s="42" customFormat="1" x14ac:dyDescent="0.25">
      <c r="A2447" s="15">
        <v>42943</v>
      </c>
      <c r="B2447" s="37" t="s">
        <v>229</v>
      </c>
      <c r="C2447" s="37">
        <v>500</v>
      </c>
      <c r="D2447" s="37" t="s">
        <v>17</v>
      </c>
      <c r="E2447" s="74">
        <v>1149.5</v>
      </c>
      <c r="F2447" s="37">
        <v>1152</v>
      </c>
      <c r="G2447" s="37">
        <v>0</v>
      </c>
      <c r="H2447" s="74">
        <v>0</v>
      </c>
      <c r="I2447" s="49">
        <f t="shared" ref="I2447" si="6136">(IF(D2447="SELL",E2447-F2447,IF(D2447="BUY",F2447-E2447)))*C2447</f>
        <v>1250</v>
      </c>
      <c r="J2447" s="41">
        <v>0</v>
      </c>
      <c r="K2447" s="8">
        <v>0</v>
      </c>
      <c r="L2447" s="49">
        <f t="shared" ref="L2447" si="6137">(J2447+I2447+K2447)/C2447</f>
        <v>2.5</v>
      </c>
      <c r="M2447" s="49">
        <f t="shared" ref="M2447" si="6138">L2447*C2447</f>
        <v>1250</v>
      </c>
    </row>
    <row r="2448" spans="1:13" s="42" customFormat="1" x14ac:dyDescent="0.25">
      <c r="A2448" s="15">
        <v>42943</v>
      </c>
      <c r="B2448" s="37" t="s">
        <v>227</v>
      </c>
      <c r="C2448" s="37">
        <v>600</v>
      </c>
      <c r="D2448" s="37" t="s">
        <v>17</v>
      </c>
      <c r="E2448" s="74">
        <v>1593</v>
      </c>
      <c r="F2448" s="37">
        <v>1596</v>
      </c>
      <c r="G2448" s="37">
        <v>1602</v>
      </c>
      <c r="H2448" s="74">
        <v>1610</v>
      </c>
      <c r="I2448" s="49">
        <f t="shared" ref="I2448" si="6139">(IF(D2448="SELL",E2448-F2448,IF(D2448="BUY",F2448-E2448)))*C2448</f>
        <v>1800</v>
      </c>
      <c r="J2448" s="41">
        <f>(IF(D2448="SELL",IF(G2448="",0,F2448-G2448),IF(D2448="BUY",IF(G2448="",0,G2448-F2448))))*C2448</f>
        <v>3600</v>
      </c>
      <c r="K2448" s="8">
        <f>(IF(D2448="SELL",IF(H2448="",0,G2448-H2448),IF(D2448="BUY",IF(H2448="",0,(H2448-G2448)))))*C2448</f>
        <v>4800</v>
      </c>
      <c r="L2448" s="49">
        <f t="shared" ref="L2448" si="6140">(J2448+I2448+K2448)/C2448</f>
        <v>17</v>
      </c>
      <c r="M2448" s="49">
        <f t="shared" ref="M2448" si="6141">L2448*C2448</f>
        <v>10200</v>
      </c>
    </row>
    <row r="2449" spans="1:13" s="42" customFormat="1" x14ac:dyDescent="0.25">
      <c r="A2449" s="15">
        <v>42942</v>
      </c>
      <c r="B2449" s="37" t="s">
        <v>226</v>
      </c>
      <c r="C2449" s="37">
        <v>9000</v>
      </c>
      <c r="D2449" s="37" t="s">
        <v>17</v>
      </c>
      <c r="E2449" s="74">
        <v>110</v>
      </c>
      <c r="F2449" s="37">
        <v>109.4</v>
      </c>
      <c r="G2449" s="37">
        <v>0</v>
      </c>
      <c r="H2449" s="74">
        <v>0</v>
      </c>
      <c r="I2449" s="49">
        <f t="shared" ref="I2449" si="6142">(IF(D2449="SELL",E2449-F2449,IF(D2449="BUY",F2449-E2449)))*C2449</f>
        <v>-5399.9999999999491</v>
      </c>
      <c r="J2449" s="41">
        <v>0</v>
      </c>
      <c r="K2449" s="8">
        <v>0</v>
      </c>
      <c r="L2449" s="49">
        <f t="shared" ref="L2449" si="6143">(J2449+I2449+K2449)/C2449</f>
        <v>-0.59999999999999432</v>
      </c>
      <c r="M2449" s="49">
        <f t="shared" ref="M2449" si="6144">L2449*C2449</f>
        <v>-5399.9999999999491</v>
      </c>
    </row>
    <row r="2450" spans="1:13" s="42" customFormat="1" x14ac:dyDescent="0.25">
      <c r="A2450" s="15">
        <v>42942</v>
      </c>
      <c r="B2450" s="37" t="s">
        <v>218</v>
      </c>
      <c r="C2450" s="37">
        <v>500</v>
      </c>
      <c r="D2450" s="37" t="s">
        <v>17</v>
      </c>
      <c r="E2450" s="74">
        <v>1612</v>
      </c>
      <c r="F2450" s="37">
        <v>1615</v>
      </c>
      <c r="G2450" s="37">
        <v>1621</v>
      </c>
      <c r="H2450" s="74">
        <v>1630</v>
      </c>
      <c r="I2450" s="49">
        <f t="shared" ref="I2450" si="6145">(IF(D2450="SELL",E2450-F2450,IF(D2450="BUY",F2450-E2450)))*C2450</f>
        <v>1500</v>
      </c>
      <c r="J2450" s="41">
        <f t="shared" ref="J2450:J2456" si="6146">(IF(D2450="SELL",IF(G2450="",0,F2450-G2450),IF(D2450="BUY",IF(G2450="",0,G2450-F2450))))*C2450</f>
        <v>3000</v>
      </c>
      <c r="K2450" s="8">
        <f>(IF(D2450="SELL",IF(H2450="",0,G2450-H2450),IF(D2450="BUY",IF(H2450="",0,(H2450-G2450)))))*C2450</f>
        <v>4500</v>
      </c>
      <c r="L2450" s="49">
        <f t="shared" ref="L2450" si="6147">(J2450+I2450+K2450)/C2450</f>
        <v>18</v>
      </c>
      <c r="M2450" s="49">
        <f t="shared" ref="M2450" si="6148">L2450*C2450</f>
        <v>9000</v>
      </c>
    </row>
    <row r="2451" spans="1:13" s="42" customFormat="1" x14ac:dyDescent="0.25">
      <c r="A2451" s="15">
        <v>42942</v>
      </c>
      <c r="B2451" s="37" t="s">
        <v>225</v>
      </c>
      <c r="C2451" s="37">
        <v>1200</v>
      </c>
      <c r="D2451" s="37" t="s">
        <v>17</v>
      </c>
      <c r="E2451" s="74">
        <v>592</v>
      </c>
      <c r="F2451" s="37">
        <v>593</v>
      </c>
      <c r="G2451" s="37">
        <v>595</v>
      </c>
      <c r="H2451" s="74">
        <v>0</v>
      </c>
      <c r="I2451" s="49">
        <f t="shared" ref="I2451" si="6149">(IF(D2451="SELL",E2451-F2451,IF(D2451="BUY",F2451-E2451)))*C2451</f>
        <v>1200</v>
      </c>
      <c r="J2451" s="41">
        <f t="shared" si="6146"/>
        <v>2400</v>
      </c>
      <c r="K2451" s="8">
        <v>0</v>
      </c>
      <c r="L2451" s="49">
        <f t="shared" ref="L2451" si="6150">(J2451+I2451+K2451)/C2451</f>
        <v>3</v>
      </c>
      <c r="M2451" s="49">
        <f t="shared" ref="M2451" si="6151">L2451*C2451</f>
        <v>3600</v>
      </c>
    </row>
    <row r="2452" spans="1:13" s="42" customFormat="1" x14ac:dyDescent="0.25">
      <c r="A2452" s="15">
        <v>42942</v>
      </c>
      <c r="B2452" s="37" t="s">
        <v>224</v>
      </c>
      <c r="C2452" s="37">
        <v>2000</v>
      </c>
      <c r="D2452" s="37" t="s">
        <v>17</v>
      </c>
      <c r="E2452" s="74">
        <v>559</v>
      </c>
      <c r="F2452" s="37">
        <v>559.70000000000005</v>
      </c>
      <c r="G2452" s="37">
        <v>562</v>
      </c>
      <c r="H2452" s="74">
        <v>0</v>
      </c>
      <c r="I2452" s="49">
        <f t="shared" ref="I2452" si="6152">(IF(D2452="SELL",E2452-F2452,IF(D2452="BUY",F2452-E2452)))*C2452</f>
        <v>1400.0000000000909</v>
      </c>
      <c r="J2452" s="41">
        <f t="shared" si="6146"/>
        <v>4599.9999999999091</v>
      </c>
      <c r="K2452" s="8">
        <v>0</v>
      </c>
      <c r="L2452" s="49">
        <f t="shared" ref="L2452" si="6153">(J2452+I2452+K2452)/C2452</f>
        <v>3</v>
      </c>
      <c r="M2452" s="49">
        <f t="shared" ref="M2452" si="6154">L2452*C2452</f>
        <v>6000</v>
      </c>
    </row>
    <row r="2453" spans="1:13" s="42" customFormat="1" x14ac:dyDescent="0.25">
      <c r="A2453" s="15">
        <v>42941</v>
      </c>
      <c r="B2453" s="37" t="s">
        <v>223</v>
      </c>
      <c r="C2453" s="37">
        <v>700</v>
      </c>
      <c r="D2453" s="37" t="s">
        <v>17</v>
      </c>
      <c r="E2453" s="74">
        <v>1870</v>
      </c>
      <c r="F2453" s="37">
        <v>1872</v>
      </c>
      <c r="G2453" s="37">
        <v>1876</v>
      </c>
      <c r="H2453" s="74">
        <v>0</v>
      </c>
      <c r="I2453" s="49">
        <f t="shared" ref="I2453" si="6155">(IF(D2453="SELL",E2453-F2453,IF(D2453="BUY",F2453-E2453)))*C2453</f>
        <v>1400</v>
      </c>
      <c r="J2453" s="41">
        <f t="shared" si="6146"/>
        <v>2800</v>
      </c>
      <c r="K2453" s="8">
        <v>0</v>
      </c>
      <c r="L2453" s="49">
        <f t="shared" ref="L2453" si="6156">(J2453+I2453+K2453)/C2453</f>
        <v>6</v>
      </c>
      <c r="M2453" s="49">
        <f t="shared" ref="M2453" si="6157">L2453*C2453</f>
        <v>4200</v>
      </c>
    </row>
    <row r="2454" spans="1:13" s="42" customFormat="1" x14ac:dyDescent="0.25">
      <c r="A2454" s="15">
        <v>42941</v>
      </c>
      <c r="B2454" s="37" t="s">
        <v>222</v>
      </c>
      <c r="C2454" s="37">
        <v>1200</v>
      </c>
      <c r="D2454" s="37" t="s">
        <v>17</v>
      </c>
      <c r="E2454" s="74">
        <v>874</v>
      </c>
      <c r="F2454" s="37">
        <v>876</v>
      </c>
      <c r="G2454" s="37">
        <v>880</v>
      </c>
      <c r="H2454" s="74">
        <v>0</v>
      </c>
      <c r="I2454" s="49">
        <f t="shared" ref="I2454" si="6158">(IF(D2454="SELL",E2454-F2454,IF(D2454="BUY",F2454-E2454)))*C2454</f>
        <v>2400</v>
      </c>
      <c r="J2454" s="41">
        <f t="shared" si="6146"/>
        <v>4800</v>
      </c>
      <c r="K2454" s="8">
        <v>0</v>
      </c>
      <c r="L2454" s="49">
        <f t="shared" ref="L2454" si="6159">(J2454+I2454+K2454)/C2454</f>
        <v>6</v>
      </c>
      <c r="M2454" s="49">
        <f t="shared" ref="M2454" si="6160">L2454*C2454</f>
        <v>7200</v>
      </c>
    </row>
    <row r="2455" spans="1:13" s="42" customFormat="1" x14ac:dyDescent="0.25">
      <c r="A2455" s="15">
        <v>42941</v>
      </c>
      <c r="B2455" s="37" t="s">
        <v>221</v>
      </c>
      <c r="C2455" s="37">
        <v>500</v>
      </c>
      <c r="D2455" s="37" t="s">
        <v>17</v>
      </c>
      <c r="E2455" s="74">
        <v>1179</v>
      </c>
      <c r="F2455" s="37">
        <v>1181</v>
      </c>
      <c r="G2455" s="37">
        <v>1185</v>
      </c>
      <c r="H2455" s="74">
        <v>1191</v>
      </c>
      <c r="I2455" s="49">
        <f t="shared" ref="I2455" si="6161">(IF(D2455="SELL",E2455-F2455,IF(D2455="BUY",F2455-E2455)))*C2455</f>
        <v>1000</v>
      </c>
      <c r="J2455" s="41">
        <f t="shared" si="6146"/>
        <v>2000</v>
      </c>
      <c r="K2455" s="8">
        <f>(IF(D2455="SELL",IF(H2455="",0,G2455-H2455),IF(D2455="BUY",IF(H2455="",0,(H2455-G2455)))))*C2455</f>
        <v>3000</v>
      </c>
      <c r="L2455" s="49">
        <f t="shared" ref="L2455" si="6162">(J2455+I2455+K2455)/C2455</f>
        <v>12</v>
      </c>
      <c r="M2455" s="49">
        <f t="shared" ref="M2455" si="6163">L2455*C2455</f>
        <v>6000</v>
      </c>
    </row>
    <row r="2456" spans="1:13" s="42" customFormat="1" x14ac:dyDescent="0.25">
      <c r="A2456" s="15">
        <v>42940</v>
      </c>
      <c r="B2456" s="37" t="s">
        <v>41</v>
      </c>
      <c r="C2456" s="37">
        <v>6000</v>
      </c>
      <c r="D2456" s="37" t="s">
        <v>17</v>
      </c>
      <c r="E2456" s="74">
        <v>158.5</v>
      </c>
      <c r="F2456" s="37">
        <v>158.75</v>
      </c>
      <c r="G2456" s="37">
        <v>159.25</v>
      </c>
      <c r="H2456" s="74">
        <v>160</v>
      </c>
      <c r="I2456" s="49">
        <f t="shared" ref="I2456" si="6164">(IF(D2456="SELL",E2456-F2456,IF(D2456="BUY",F2456-E2456)))*C2456</f>
        <v>1500</v>
      </c>
      <c r="J2456" s="41">
        <f t="shared" si="6146"/>
        <v>3000</v>
      </c>
      <c r="K2456" s="8">
        <f>(IF(D2456="SELL",IF(H2456="",0,G2456-H2456),IF(D2456="BUY",IF(H2456="",0,(H2456-G2456)))))*C2456</f>
        <v>4500</v>
      </c>
      <c r="L2456" s="49">
        <f t="shared" ref="L2456" si="6165">(J2456+I2456+K2456)/C2456</f>
        <v>1.5</v>
      </c>
      <c r="M2456" s="49">
        <f t="shared" ref="M2456" si="6166">L2456*C2456</f>
        <v>9000</v>
      </c>
    </row>
    <row r="2457" spans="1:13" s="42" customFormat="1" x14ac:dyDescent="0.25">
      <c r="A2457" s="15">
        <v>42940</v>
      </c>
      <c r="B2457" s="37" t="s">
        <v>220</v>
      </c>
      <c r="C2457" s="37">
        <v>1500</v>
      </c>
      <c r="D2457" s="37" t="s">
        <v>17</v>
      </c>
      <c r="E2457" s="74">
        <v>668</v>
      </c>
      <c r="F2457" s="37">
        <v>669</v>
      </c>
      <c r="G2457" s="37">
        <v>0</v>
      </c>
      <c r="H2457" s="74">
        <v>0</v>
      </c>
      <c r="I2457" s="49">
        <f t="shared" ref="I2457" si="6167">(IF(D2457="SELL",E2457-F2457,IF(D2457="BUY",F2457-E2457)))*C2457</f>
        <v>1500</v>
      </c>
      <c r="J2457" s="41">
        <v>0</v>
      </c>
      <c r="K2457" s="8">
        <v>0</v>
      </c>
      <c r="L2457" s="49">
        <f t="shared" ref="L2457" si="6168">(J2457+I2457+K2457)/C2457</f>
        <v>1</v>
      </c>
      <c r="M2457" s="49">
        <f t="shared" ref="M2457" si="6169">L2457*C2457</f>
        <v>1500</v>
      </c>
    </row>
    <row r="2458" spans="1:13" s="42" customFormat="1" x14ac:dyDescent="0.25">
      <c r="A2458" s="15">
        <v>42940</v>
      </c>
      <c r="B2458" s="37" t="s">
        <v>219</v>
      </c>
      <c r="C2458" s="37">
        <v>12000</v>
      </c>
      <c r="D2458" s="37" t="s">
        <v>17</v>
      </c>
      <c r="E2458" s="74">
        <v>86.2</v>
      </c>
      <c r="F2458" s="37">
        <v>86.35</v>
      </c>
      <c r="G2458" s="37">
        <v>0</v>
      </c>
      <c r="H2458" s="74">
        <v>0</v>
      </c>
      <c r="I2458" s="49">
        <f t="shared" ref="I2458" si="6170">(IF(D2458="SELL",E2458-F2458,IF(D2458="BUY",F2458-E2458)))*C2458</f>
        <v>1799.9999999998977</v>
      </c>
      <c r="J2458" s="41">
        <v>0</v>
      </c>
      <c r="K2458" s="8">
        <v>0</v>
      </c>
      <c r="L2458" s="49">
        <f t="shared" ref="L2458" si="6171">(J2458+I2458+K2458)/C2458</f>
        <v>0.14999999999999147</v>
      </c>
      <c r="M2458" s="49">
        <f t="shared" ref="M2458" si="6172">L2458*C2458</f>
        <v>1799.9999999998977</v>
      </c>
    </row>
    <row r="2459" spans="1:13" s="42" customFormat="1" x14ac:dyDescent="0.25">
      <c r="A2459" s="15">
        <v>42937</v>
      </c>
      <c r="B2459" s="37" t="s">
        <v>86</v>
      </c>
      <c r="C2459" s="37">
        <v>500</v>
      </c>
      <c r="D2459" s="37" t="s">
        <v>20</v>
      </c>
      <c r="E2459" s="74">
        <v>1271</v>
      </c>
      <c r="F2459" s="37">
        <v>1268</v>
      </c>
      <c r="G2459" s="37">
        <v>1262</v>
      </c>
      <c r="H2459" s="74">
        <v>1253</v>
      </c>
      <c r="I2459" s="49">
        <f t="shared" ref="I2459" si="6173">(IF(D2459="SELL",E2459-F2459,IF(D2459="BUY",F2459-E2459)))*C2459</f>
        <v>1500</v>
      </c>
      <c r="J2459" s="41">
        <f>(IF(D2459="SELL",IF(G2459="",0,F2459-G2459),IF(D2459="BUY",IF(G2459="",0,G2459-F2459))))*C2459</f>
        <v>3000</v>
      </c>
      <c r="K2459" s="8">
        <f>(IF(D2459="SELL",IF(H2459="",0,G2459-H2459),IF(D2459="BUY",IF(H2459="",0,(H2459-G2459)))))*C2459</f>
        <v>4500</v>
      </c>
      <c r="L2459" s="49">
        <f t="shared" ref="L2459" si="6174">(J2459+I2459+K2459)/C2459</f>
        <v>18</v>
      </c>
      <c r="M2459" s="49">
        <f t="shared" ref="M2459" si="6175">L2459*C2459</f>
        <v>9000</v>
      </c>
    </row>
    <row r="2460" spans="1:13" s="42" customFormat="1" x14ac:dyDescent="0.25">
      <c r="A2460" s="15">
        <v>42937</v>
      </c>
      <c r="B2460" s="37" t="s">
        <v>218</v>
      </c>
      <c r="C2460" s="37">
        <v>500</v>
      </c>
      <c r="D2460" s="37" t="s">
        <v>17</v>
      </c>
      <c r="E2460" s="74">
        <v>1569</v>
      </c>
      <c r="F2460" s="37">
        <v>1572</v>
      </c>
      <c r="G2460" s="37">
        <v>1578</v>
      </c>
      <c r="H2460" s="74">
        <v>1587</v>
      </c>
      <c r="I2460" s="49">
        <f t="shared" ref="I2460:I2461" si="6176">(IF(D2460="SELL",E2460-F2460,IF(D2460="BUY",F2460-E2460)))*C2460</f>
        <v>1500</v>
      </c>
      <c r="J2460" s="41">
        <f>(IF(D2460="SELL",IF(G2460="",0,F2460-G2460),IF(D2460="BUY",IF(G2460="",0,G2460-F2460))))*C2460</f>
        <v>3000</v>
      </c>
      <c r="K2460" s="8">
        <v>0</v>
      </c>
      <c r="L2460" s="49">
        <f t="shared" ref="L2460:L2461" si="6177">(J2460+I2460+K2460)/C2460</f>
        <v>9</v>
      </c>
      <c r="M2460" s="49">
        <f t="shared" ref="M2460:M2461" si="6178">L2460*C2460</f>
        <v>4500</v>
      </c>
    </row>
    <row r="2461" spans="1:13" s="42" customFormat="1" x14ac:dyDescent="0.25">
      <c r="A2461" s="15">
        <v>42937</v>
      </c>
      <c r="B2461" s="37" t="s">
        <v>215</v>
      </c>
      <c r="C2461" s="37">
        <v>600</v>
      </c>
      <c r="D2461" s="37" t="s">
        <v>17</v>
      </c>
      <c r="E2461" s="74">
        <v>1163</v>
      </c>
      <c r="F2461" s="37">
        <v>1165.5</v>
      </c>
      <c r="G2461" s="37">
        <v>0</v>
      </c>
      <c r="H2461" s="74">
        <v>0</v>
      </c>
      <c r="I2461" s="49">
        <f t="shared" si="6176"/>
        <v>1500</v>
      </c>
      <c r="J2461" s="41">
        <v>0</v>
      </c>
      <c r="K2461" s="8">
        <v>0</v>
      </c>
      <c r="L2461" s="49">
        <f t="shared" si="6177"/>
        <v>2.5</v>
      </c>
      <c r="M2461" s="49">
        <f t="shared" si="6178"/>
        <v>1500</v>
      </c>
    </row>
    <row r="2462" spans="1:13" s="42" customFormat="1" x14ac:dyDescent="0.25">
      <c r="A2462" s="15">
        <v>42937</v>
      </c>
      <c r="B2462" s="37" t="s">
        <v>217</v>
      </c>
      <c r="C2462" s="37">
        <v>1200</v>
      </c>
      <c r="D2462" s="37" t="s">
        <v>20</v>
      </c>
      <c r="E2462" s="74">
        <v>539.4</v>
      </c>
      <c r="F2462" s="37">
        <v>538</v>
      </c>
      <c r="G2462" s="37">
        <v>534.5</v>
      </c>
      <c r="H2462" s="74">
        <v>0</v>
      </c>
      <c r="I2462" s="49">
        <f t="shared" ref="I2462" si="6179">(IF(D2462="SELL",E2462-F2462,IF(D2462="BUY",F2462-E2462)))*C2462</f>
        <v>1679.9999999999727</v>
      </c>
      <c r="J2462" s="41">
        <f t="shared" ref="J2462:J2469" si="6180">(IF(D2462="SELL",IF(G2462="",0,F2462-G2462),IF(D2462="BUY",IF(G2462="",0,G2462-F2462))))*C2462</f>
        <v>4200</v>
      </c>
      <c r="K2462" s="8">
        <v>0</v>
      </c>
      <c r="L2462" s="49">
        <f t="shared" ref="L2462" si="6181">(J2462+I2462+K2462)/C2462</f>
        <v>4.8999999999999773</v>
      </c>
      <c r="M2462" s="49">
        <f t="shared" ref="M2462" si="6182">L2462*C2462</f>
        <v>5879.9999999999727</v>
      </c>
    </row>
    <row r="2463" spans="1:13" s="42" customFormat="1" x14ac:dyDescent="0.25">
      <c r="A2463" s="15">
        <v>42936</v>
      </c>
      <c r="B2463" s="37" t="s">
        <v>216</v>
      </c>
      <c r="C2463" s="37">
        <v>800</v>
      </c>
      <c r="D2463" s="37" t="s">
        <v>17</v>
      </c>
      <c r="E2463" s="74">
        <v>1012</v>
      </c>
      <c r="F2463" s="37">
        <v>1006</v>
      </c>
      <c r="G2463" s="37">
        <v>0</v>
      </c>
      <c r="H2463" s="74">
        <v>0</v>
      </c>
      <c r="I2463" s="49">
        <f t="shared" ref="I2463" si="6183">(IF(D2463="SELL",E2463-F2463,IF(D2463="BUY",F2463-E2463)))*C2463</f>
        <v>-4800</v>
      </c>
      <c r="J2463" s="41">
        <v>0</v>
      </c>
      <c r="K2463" s="8">
        <v>0</v>
      </c>
      <c r="L2463" s="49">
        <f t="shared" ref="L2463" si="6184">(J2463+I2463+K2463)/C2463</f>
        <v>-6</v>
      </c>
      <c r="M2463" s="49">
        <f t="shared" ref="M2463" si="6185">L2463*C2463</f>
        <v>-4800</v>
      </c>
    </row>
    <row r="2464" spans="1:13" s="42" customFormat="1" x14ac:dyDescent="0.25">
      <c r="A2464" s="15">
        <v>42936</v>
      </c>
      <c r="B2464" s="37" t="s">
        <v>214</v>
      </c>
      <c r="C2464" s="37">
        <v>500</v>
      </c>
      <c r="D2464" s="37" t="s">
        <v>17</v>
      </c>
      <c r="E2464" s="74">
        <v>1302</v>
      </c>
      <c r="F2464" s="37">
        <v>1305</v>
      </c>
      <c r="G2464" s="37">
        <v>1311</v>
      </c>
      <c r="H2464" s="74">
        <v>1320</v>
      </c>
      <c r="I2464" s="49">
        <f t="shared" ref="I2464" si="6186">(IF(D2464="SELL",E2464-F2464,IF(D2464="BUY",F2464-E2464)))*C2464</f>
        <v>1500</v>
      </c>
      <c r="J2464" s="41">
        <f t="shared" si="6180"/>
        <v>3000</v>
      </c>
      <c r="K2464" s="8">
        <f>(IF(D2464="SELL",IF(H2464="",0,G2464-H2464),IF(D2464="BUY",IF(H2464="",0,(H2464-G2464)))))*C2464</f>
        <v>4500</v>
      </c>
      <c r="L2464" s="49">
        <f t="shared" ref="L2464" si="6187">(J2464+I2464+K2464)/C2464</f>
        <v>18</v>
      </c>
      <c r="M2464" s="49">
        <f t="shared" ref="M2464" si="6188">L2464*C2464</f>
        <v>9000</v>
      </c>
    </row>
    <row r="2465" spans="1:13" s="42" customFormat="1" x14ac:dyDescent="0.25">
      <c r="A2465" s="15">
        <v>42936</v>
      </c>
      <c r="B2465" s="37" t="s">
        <v>215</v>
      </c>
      <c r="C2465" s="37">
        <v>600</v>
      </c>
      <c r="D2465" s="37" t="s">
        <v>20</v>
      </c>
      <c r="E2465" s="74">
        <v>1142</v>
      </c>
      <c r="F2465" s="37">
        <v>1139.5</v>
      </c>
      <c r="G2465" s="37">
        <v>0</v>
      </c>
      <c r="H2465" s="74">
        <v>0</v>
      </c>
      <c r="I2465" s="49">
        <f t="shared" ref="I2465" si="6189">(IF(D2465="SELL",E2465-F2465,IF(D2465="BUY",F2465-E2465)))*C2465</f>
        <v>1500</v>
      </c>
      <c r="J2465" s="41">
        <v>0</v>
      </c>
      <c r="K2465" s="8">
        <v>0</v>
      </c>
      <c r="L2465" s="49">
        <f t="shared" ref="L2465" si="6190">(J2465+I2465+K2465)/C2465</f>
        <v>2.5</v>
      </c>
      <c r="M2465" s="49">
        <f t="shared" ref="M2465" si="6191">L2465*C2465</f>
        <v>1500</v>
      </c>
    </row>
    <row r="2466" spans="1:13" s="42" customFormat="1" x14ac:dyDescent="0.25">
      <c r="A2466" s="15">
        <v>42935</v>
      </c>
      <c r="B2466" s="37" t="s">
        <v>214</v>
      </c>
      <c r="C2466" s="37">
        <v>500</v>
      </c>
      <c r="D2466" s="37" t="s">
        <v>20</v>
      </c>
      <c r="E2466" s="74">
        <v>1300</v>
      </c>
      <c r="F2466" s="37">
        <v>1297</v>
      </c>
      <c r="G2466" s="37">
        <v>1291</v>
      </c>
      <c r="H2466" s="74">
        <v>0</v>
      </c>
      <c r="I2466" s="49">
        <f t="shared" ref="I2466" si="6192">(IF(D2466="SELL",E2466-F2466,IF(D2466="BUY",F2466-E2466)))*C2466</f>
        <v>1500</v>
      </c>
      <c r="J2466" s="41">
        <f t="shared" si="6180"/>
        <v>3000</v>
      </c>
      <c r="K2466" s="8">
        <v>0</v>
      </c>
      <c r="L2466" s="49">
        <f t="shared" ref="L2466" si="6193">(J2466+I2466+K2466)/C2466</f>
        <v>9</v>
      </c>
      <c r="M2466" s="49">
        <f t="shared" ref="M2466" si="6194">L2466*C2466</f>
        <v>4500</v>
      </c>
    </row>
    <row r="2467" spans="1:13" s="42" customFormat="1" x14ac:dyDescent="0.25">
      <c r="A2467" s="15">
        <v>42935</v>
      </c>
      <c r="B2467" s="37" t="s">
        <v>213</v>
      </c>
      <c r="C2467" s="37">
        <v>1500</v>
      </c>
      <c r="D2467" s="37" t="s">
        <v>17</v>
      </c>
      <c r="E2467" s="74">
        <v>657</v>
      </c>
      <c r="F2467" s="37">
        <v>658</v>
      </c>
      <c r="G2467" s="37">
        <v>660</v>
      </c>
      <c r="H2467" s="74">
        <v>663</v>
      </c>
      <c r="I2467" s="49">
        <f t="shared" ref="I2467" si="6195">(IF(D2467="SELL",E2467-F2467,IF(D2467="BUY",F2467-E2467)))*C2467</f>
        <v>1500</v>
      </c>
      <c r="J2467" s="41">
        <f t="shared" si="6180"/>
        <v>3000</v>
      </c>
      <c r="K2467" s="8">
        <f>(IF(D2467="SELL",IF(H2467="",0,G2467-H2467),IF(D2467="BUY",IF(H2467="",0,(H2467-G2467)))))*C2467</f>
        <v>4500</v>
      </c>
      <c r="L2467" s="49">
        <f t="shared" ref="L2467" si="6196">(J2467+I2467+K2467)/C2467</f>
        <v>6</v>
      </c>
      <c r="M2467" s="49">
        <f t="shared" ref="M2467" si="6197">L2467*C2467</f>
        <v>9000</v>
      </c>
    </row>
    <row r="2468" spans="1:13" s="42" customFormat="1" x14ac:dyDescent="0.25">
      <c r="A2468" s="15">
        <v>42935</v>
      </c>
      <c r="B2468" s="37" t="s">
        <v>207</v>
      </c>
      <c r="C2468" s="37">
        <v>500</v>
      </c>
      <c r="D2468" s="37" t="s">
        <v>17</v>
      </c>
      <c r="E2468" s="74">
        <v>1157</v>
      </c>
      <c r="F2468" s="37">
        <v>1160</v>
      </c>
      <c r="G2468" s="37">
        <v>1166</v>
      </c>
      <c r="H2468" s="74">
        <v>0</v>
      </c>
      <c r="I2468" s="49">
        <f t="shared" ref="I2468" si="6198">(IF(D2468="SELL",E2468-F2468,IF(D2468="BUY",F2468-E2468)))*C2468</f>
        <v>1500</v>
      </c>
      <c r="J2468" s="41">
        <f t="shared" si="6180"/>
        <v>3000</v>
      </c>
      <c r="K2468" s="8">
        <v>0</v>
      </c>
      <c r="L2468" s="49">
        <f t="shared" ref="L2468" si="6199">(J2468+I2468+K2468)/C2468</f>
        <v>9</v>
      </c>
      <c r="M2468" s="49">
        <f t="shared" ref="M2468" si="6200">L2468*C2468</f>
        <v>4500</v>
      </c>
    </row>
    <row r="2469" spans="1:13" s="42" customFormat="1" x14ac:dyDescent="0.25">
      <c r="A2469" s="15">
        <v>42935</v>
      </c>
      <c r="B2469" s="37" t="s">
        <v>212</v>
      </c>
      <c r="C2469" s="37">
        <v>8000</v>
      </c>
      <c r="D2469" s="37" t="s">
        <v>17</v>
      </c>
      <c r="E2469" s="74">
        <v>139.19999999999999</v>
      </c>
      <c r="F2469" s="37">
        <v>139.4</v>
      </c>
      <c r="G2469" s="37">
        <v>139.80000000000001</v>
      </c>
      <c r="H2469" s="74">
        <v>0</v>
      </c>
      <c r="I2469" s="49">
        <f t="shared" ref="I2469" si="6201">(IF(D2469="SELL",E2469-F2469,IF(D2469="BUY",F2469-E2469)))*C2469</f>
        <v>1600.0000000001364</v>
      </c>
      <c r="J2469" s="41">
        <f t="shared" si="6180"/>
        <v>3200.0000000000455</v>
      </c>
      <c r="K2469" s="8">
        <v>0</v>
      </c>
      <c r="L2469" s="49">
        <f t="shared" ref="L2469" si="6202">(J2469+I2469+K2469)/C2469</f>
        <v>0.60000000000002274</v>
      </c>
      <c r="M2469" s="49">
        <f t="shared" ref="M2469" si="6203">L2469*C2469</f>
        <v>4800.0000000001819</v>
      </c>
    </row>
    <row r="2470" spans="1:13" s="42" customFormat="1" x14ac:dyDescent="0.25">
      <c r="A2470" s="15">
        <v>42934</v>
      </c>
      <c r="B2470" s="37" t="s">
        <v>127</v>
      </c>
      <c r="C2470" s="37">
        <v>2500</v>
      </c>
      <c r="D2470" s="37" t="s">
        <v>17</v>
      </c>
      <c r="E2470" s="74">
        <v>271.39999999999998</v>
      </c>
      <c r="F2470" s="37">
        <v>268</v>
      </c>
      <c r="G2470" s="37">
        <v>0</v>
      </c>
      <c r="H2470" s="74">
        <v>0</v>
      </c>
      <c r="I2470" s="49">
        <f t="shared" ref="I2470" si="6204">(IF(D2470="SELL",E2470-F2470,IF(D2470="BUY",F2470-E2470)))*C2470</f>
        <v>-8499.9999999999436</v>
      </c>
      <c r="J2470" s="41">
        <v>0</v>
      </c>
      <c r="K2470" s="8">
        <v>0</v>
      </c>
      <c r="L2470" s="49">
        <f t="shared" ref="L2470" si="6205">(J2470+I2470+K2470)/C2470</f>
        <v>-3.3999999999999773</v>
      </c>
      <c r="M2470" s="49">
        <f t="shared" ref="M2470" si="6206">L2470*C2470</f>
        <v>-8499.9999999999436</v>
      </c>
    </row>
    <row r="2471" spans="1:13" s="42" customFormat="1" x14ac:dyDescent="0.25">
      <c r="A2471" s="15">
        <v>42934</v>
      </c>
      <c r="B2471" s="37" t="s">
        <v>86</v>
      </c>
      <c r="C2471" s="37">
        <v>500</v>
      </c>
      <c r="D2471" s="37" t="s">
        <v>17</v>
      </c>
      <c r="E2471" s="74">
        <v>1287</v>
      </c>
      <c r="F2471" s="37">
        <v>1290</v>
      </c>
      <c r="G2471" s="37">
        <v>1299</v>
      </c>
      <c r="H2471" s="74">
        <v>0</v>
      </c>
      <c r="I2471" s="49">
        <f t="shared" ref="I2471" si="6207">(IF(D2471="SELL",E2471-F2471,IF(D2471="BUY",F2471-E2471)))*C2471</f>
        <v>1500</v>
      </c>
      <c r="J2471" s="41">
        <f>(IF(D2471="SELL",IF(G2471="",0,F2471-G2471),IF(D2471="BUY",IF(G2471="",0,G2471-F2471))))*C2471</f>
        <v>4500</v>
      </c>
      <c r="K2471" s="8">
        <v>0</v>
      </c>
      <c r="L2471" s="49">
        <f t="shared" ref="L2471" si="6208">(J2471+I2471+K2471)/C2471</f>
        <v>12</v>
      </c>
      <c r="M2471" s="49">
        <f t="shared" ref="M2471" si="6209">L2471*C2471</f>
        <v>6000</v>
      </c>
    </row>
    <row r="2472" spans="1:13" s="42" customFormat="1" x14ac:dyDescent="0.25">
      <c r="A2472" s="15">
        <v>42934</v>
      </c>
      <c r="B2472" s="37" t="s">
        <v>142</v>
      </c>
      <c r="C2472" s="37">
        <v>400</v>
      </c>
      <c r="D2472" s="37" t="s">
        <v>17</v>
      </c>
      <c r="E2472" s="74">
        <v>1781</v>
      </c>
      <c r="F2472" s="37">
        <v>1785</v>
      </c>
      <c r="G2472" s="37">
        <v>1793</v>
      </c>
      <c r="H2472" s="74">
        <v>0</v>
      </c>
      <c r="I2472" s="49">
        <f t="shared" ref="I2472" si="6210">(IF(D2472="SELL",E2472-F2472,IF(D2472="BUY",F2472-E2472)))*C2472</f>
        <v>1600</v>
      </c>
      <c r="J2472" s="41">
        <f>(IF(D2472="SELL",IF(G2472="",0,F2472-G2472),IF(D2472="BUY",IF(G2472="",0,G2472-F2472))))*C2472</f>
        <v>3200</v>
      </c>
      <c r="K2472" s="8">
        <v>0</v>
      </c>
      <c r="L2472" s="49">
        <f t="shared" ref="L2472" si="6211">(J2472+I2472+K2472)/C2472</f>
        <v>12</v>
      </c>
      <c r="M2472" s="49">
        <f t="shared" ref="M2472" si="6212">L2472*C2472</f>
        <v>4800</v>
      </c>
    </row>
    <row r="2473" spans="1:13" s="42" customFormat="1" x14ac:dyDescent="0.25">
      <c r="A2473" s="15">
        <v>42933</v>
      </c>
      <c r="B2473" s="37" t="s">
        <v>211</v>
      </c>
      <c r="C2473" s="37">
        <v>1000</v>
      </c>
      <c r="D2473" s="37" t="s">
        <v>17</v>
      </c>
      <c r="E2473" s="74">
        <v>1151.8</v>
      </c>
      <c r="F2473" s="37">
        <v>1554.8</v>
      </c>
      <c r="G2473" s="37">
        <v>0</v>
      </c>
      <c r="H2473" s="74">
        <v>0</v>
      </c>
      <c r="I2473" s="49">
        <v>3000</v>
      </c>
      <c r="J2473" s="41">
        <v>0</v>
      </c>
      <c r="K2473" s="8">
        <v>0</v>
      </c>
      <c r="L2473" s="49">
        <f t="shared" ref="L2473" si="6213">(J2473+I2473+K2473)/C2473</f>
        <v>3</v>
      </c>
      <c r="M2473" s="49">
        <f t="shared" ref="M2473" si="6214">L2473*C2473</f>
        <v>3000</v>
      </c>
    </row>
    <row r="2474" spans="1:13" s="42" customFormat="1" x14ac:dyDescent="0.25">
      <c r="A2474" s="15">
        <v>42933</v>
      </c>
      <c r="B2474" s="37" t="s">
        <v>210</v>
      </c>
      <c r="C2474" s="37">
        <v>1200</v>
      </c>
      <c r="D2474" s="37" t="s">
        <v>20</v>
      </c>
      <c r="E2474" s="74">
        <v>351</v>
      </c>
      <c r="F2474" s="37">
        <v>349.5</v>
      </c>
      <c r="G2474" s="37">
        <v>0</v>
      </c>
      <c r="H2474" s="74">
        <v>0</v>
      </c>
      <c r="I2474" s="49">
        <f t="shared" ref="I2474" si="6215">(IF(D2474="SELL",E2474-F2474,IF(D2474="BUY",F2474-E2474)))*C2474</f>
        <v>1800</v>
      </c>
      <c r="J2474" s="41">
        <v>0</v>
      </c>
      <c r="K2474" s="8">
        <v>0</v>
      </c>
      <c r="L2474" s="49">
        <f t="shared" ref="L2474" si="6216">(J2474+I2474+K2474)/C2474</f>
        <v>1.5</v>
      </c>
      <c r="M2474" s="49">
        <f t="shared" ref="M2474" si="6217">L2474*C2474</f>
        <v>1800</v>
      </c>
    </row>
    <row r="2475" spans="1:13" s="42" customFormat="1" x14ac:dyDescent="0.25">
      <c r="A2475" s="15">
        <v>42933</v>
      </c>
      <c r="B2475" s="37" t="s">
        <v>61</v>
      </c>
      <c r="C2475" s="37">
        <v>1500</v>
      </c>
      <c r="D2475" s="37" t="s">
        <v>17</v>
      </c>
      <c r="E2475" s="74">
        <v>448</v>
      </c>
      <c r="F2475" s="37">
        <v>449</v>
      </c>
      <c r="G2475" s="37">
        <v>451</v>
      </c>
      <c r="H2475" s="74">
        <v>454</v>
      </c>
      <c r="I2475" s="49">
        <f t="shared" ref="I2475" si="6218">(IF(D2475="SELL",E2475-F2475,IF(D2475="BUY",F2475-E2475)))*C2475</f>
        <v>1500</v>
      </c>
      <c r="J2475" s="41">
        <f>(IF(D2475="SELL",IF(G2475="",0,F2475-G2475),IF(D2475="BUY",IF(G2475="",0,G2475-F2475))))*C2475</f>
        <v>3000</v>
      </c>
      <c r="K2475" s="8">
        <f t="shared" ref="K2475" si="6219">(IF(D2475="SELL",IF(H2475="",0,G2475-H2475),IF(D2475="BUY",IF(H2475="",0,(H2475-G2475)))))*C2475</f>
        <v>4500</v>
      </c>
      <c r="L2475" s="49">
        <f>(J2475+I2475+K2475)/C2475</f>
        <v>6</v>
      </c>
      <c r="M2475" s="49">
        <f t="shared" ref="M2475" si="6220">L2475*C2475</f>
        <v>9000</v>
      </c>
    </row>
    <row r="2476" spans="1:13" s="42" customFormat="1" x14ac:dyDescent="0.25">
      <c r="A2476" s="15">
        <v>42933</v>
      </c>
      <c r="B2476" s="37" t="s">
        <v>209</v>
      </c>
      <c r="C2476" s="37">
        <v>750</v>
      </c>
      <c r="D2476" s="37" t="s">
        <v>17</v>
      </c>
      <c r="E2476" s="74">
        <v>1300</v>
      </c>
      <c r="F2476" s="37">
        <v>1302</v>
      </c>
      <c r="G2476" s="37">
        <v>1306</v>
      </c>
      <c r="H2476" s="74">
        <v>1312</v>
      </c>
      <c r="I2476" s="49">
        <f t="shared" ref="I2476" si="6221">(IF(D2476="SELL",E2476-F2476,IF(D2476="BUY",F2476-E2476)))*C2476</f>
        <v>1500</v>
      </c>
      <c r="J2476" s="41">
        <f>(IF(D2476="SELL",IF(G2476="",0,F2476-G2476),IF(D2476="BUY",IF(G2476="",0,G2476-F2476))))*C2476</f>
        <v>3000</v>
      </c>
      <c r="K2476" s="8">
        <f>(IF(D2476="SELL",IF(H2476="",0,G2476-H2476),IF(D2476="BUY",IF(H2476="",0,(H2476-G2476)))))*C2476</f>
        <v>4500</v>
      </c>
      <c r="L2476" s="49">
        <v>12</v>
      </c>
      <c r="M2476" s="49">
        <v>9000</v>
      </c>
    </row>
    <row r="2477" spans="1:13" s="42" customFormat="1" x14ac:dyDescent="0.25">
      <c r="A2477" s="15">
        <v>42933</v>
      </c>
      <c r="B2477" s="37" t="s">
        <v>16</v>
      </c>
      <c r="C2477" s="37">
        <v>500</v>
      </c>
      <c r="D2477" s="37" t="s">
        <v>17</v>
      </c>
      <c r="E2477" s="74">
        <v>1542</v>
      </c>
      <c r="F2477" s="37">
        <v>1545</v>
      </c>
      <c r="G2477" s="37">
        <v>0</v>
      </c>
      <c r="H2477" s="74">
        <v>0</v>
      </c>
      <c r="I2477" s="49">
        <f t="shared" ref="I2477" si="6222">(IF(D2477="SELL",E2477-F2477,IF(D2477="BUY",F2477-E2477)))*C2477</f>
        <v>1500</v>
      </c>
      <c r="J2477" s="41">
        <v>0</v>
      </c>
      <c r="K2477" s="8">
        <v>0</v>
      </c>
      <c r="L2477" s="49">
        <f t="shared" ref="L2477" si="6223">(J2477+I2477+K2477)/C2477</f>
        <v>3</v>
      </c>
      <c r="M2477" s="49">
        <f t="shared" ref="M2477" si="6224">L2477*C2477</f>
        <v>1500</v>
      </c>
    </row>
    <row r="2478" spans="1:13" s="52" customFormat="1" x14ac:dyDescent="0.25">
      <c r="A2478" s="15">
        <v>42930</v>
      </c>
      <c r="B2478" s="37" t="s">
        <v>208</v>
      </c>
      <c r="C2478" s="37">
        <v>600</v>
      </c>
      <c r="D2478" s="37" t="s">
        <v>20</v>
      </c>
      <c r="E2478" s="74">
        <v>923</v>
      </c>
      <c r="F2478" s="37">
        <v>930.5</v>
      </c>
      <c r="G2478" s="37">
        <v>0</v>
      </c>
      <c r="H2478" s="74">
        <v>0</v>
      </c>
      <c r="I2478" s="49">
        <f t="shared" ref="I2478" si="6225">(IF(D2478="SELL",E2478-F2478,IF(D2478="BUY",F2478-E2478)))*C2478</f>
        <v>-4500</v>
      </c>
      <c r="J2478" s="41">
        <v>0</v>
      </c>
      <c r="K2478" s="8">
        <v>0</v>
      </c>
      <c r="L2478" s="49">
        <f t="shared" ref="L2478" si="6226">(J2478+I2478+K2478)/C2478</f>
        <v>-7.5</v>
      </c>
      <c r="M2478" s="49">
        <f t="shared" ref="M2478" si="6227">L2478*C2478</f>
        <v>-4500</v>
      </c>
    </row>
    <row r="2479" spans="1:13" s="52" customFormat="1" x14ac:dyDescent="0.25">
      <c r="A2479" s="15">
        <v>42930</v>
      </c>
      <c r="B2479" s="37" t="s">
        <v>197</v>
      </c>
      <c r="C2479" s="37">
        <v>800</v>
      </c>
      <c r="D2479" s="37" t="s">
        <v>17</v>
      </c>
      <c r="E2479" s="74">
        <v>621.5</v>
      </c>
      <c r="F2479" s="37">
        <v>623.5</v>
      </c>
      <c r="G2479" s="37">
        <v>0</v>
      </c>
      <c r="H2479" s="74">
        <v>0</v>
      </c>
      <c r="I2479" s="49">
        <f t="shared" ref="I2479" si="6228">(IF(D2479="SELL",E2479-F2479,IF(D2479="BUY",F2479-E2479)))*C2479</f>
        <v>1600</v>
      </c>
      <c r="J2479" s="41">
        <v>0</v>
      </c>
      <c r="K2479" s="8">
        <v>0</v>
      </c>
      <c r="L2479" s="49">
        <f t="shared" ref="L2479" si="6229">(J2479+I2479+K2479)/C2479</f>
        <v>2</v>
      </c>
      <c r="M2479" s="49">
        <f t="shared" ref="M2479" si="6230">L2479*C2479</f>
        <v>1600</v>
      </c>
    </row>
    <row r="2480" spans="1:13" s="52" customFormat="1" x14ac:dyDescent="0.25">
      <c r="A2480" s="15">
        <v>42930</v>
      </c>
      <c r="B2480" s="37" t="s">
        <v>207</v>
      </c>
      <c r="C2480" s="37">
        <v>500</v>
      </c>
      <c r="D2480" s="37" t="s">
        <v>17</v>
      </c>
      <c r="E2480" s="74">
        <v>1021</v>
      </c>
      <c r="F2480" s="37">
        <v>1024</v>
      </c>
      <c r="G2480" s="37">
        <v>1030</v>
      </c>
      <c r="H2480" s="74">
        <v>1037</v>
      </c>
      <c r="I2480" s="49">
        <f t="shared" ref="I2480" si="6231">(IF(D2480="SELL",E2480-F2480,IF(D2480="BUY",F2480-E2480)))*C2480</f>
        <v>1500</v>
      </c>
      <c r="J2480" s="41">
        <f>(IF(D2480="SELL",IF(G2480="",0,F2480-G2480),IF(D2480="BUY",IF(G2480="",0,G2480-F2480))))*C2480</f>
        <v>3000</v>
      </c>
      <c r="K2480" s="8">
        <f t="shared" ref="K2480" si="6232">(IF(D2480="SELL",IF(H2480="",0,G2480-H2480),IF(D2480="BUY",IF(H2480="",0,(H2480-G2480)))))*C2480</f>
        <v>3500</v>
      </c>
      <c r="L2480" s="49">
        <f t="shared" ref="L2480:L2481" si="6233">(J2480+I2480+K2480)/C2480</f>
        <v>16</v>
      </c>
      <c r="M2480" s="49">
        <f t="shared" ref="M2480" si="6234">L2480*C2480</f>
        <v>8000</v>
      </c>
    </row>
    <row r="2481" spans="1:13" s="52" customFormat="1" x14ac:dyDescent="0.25">
      <c r="A2481" s="15">
        <v>42930</v>
      </c>
      <c r="B2481" s="37" t="s">
        <v>94</v>
      </c>
      <c r="C2481" s="37">
        <v>1800</v>
      </c>
      <c r="D2481" s="37" t="s">
        <v>17</v>
      </c>
      <c r="E2481" s="74">
        <v>394</v>
      </c>
      <c r="F2481" s="37">
        <v>395</v>
      </c>
      <c r="G2481" s="37">
        <v>397</v>
      </c>
      <c r="H2481" s="74">
        <v>400</v>
      </c>
      <c r="I2481" s="49">
        <f t="shared" ref="I2481" si="6235">(IF(D2481="SELL",E2481-F2481,IF(D2481="BUY",F2481-E2481)))*C2481</f>
        <v>1800</v>
      </c>
      <c r="J2481" s="41">
        <f>(IF(D2481="SELL",IF(G2481="",0,F2481-G2481),IF(D2481="BUY",IF(G2481="",0,G2481-F2481))))*C2481</f>
        <v>3600</v>
      </c>
      <c r="K2481" s="8">
        <f>(IF(D2481="SELL",IF(H2481="",0,G2481-H2481),IF(D2481="BUY",IF(H2481="",0,(H2481-G2481)))))*C2481</f>
        <v>5400</v>
      </c>
      <c r="L2481" s="49">
        <f t="shared" si="6233"/>
        <v>6</v>
      </c>
      <c r="M2481" s="49">
        <f t="shared" ref="M2481" si="6236">L2481*C2481</f>
        <v>10800</v>
      </c>
    </row>
    <row r="2482" spans="1:13" s="52" customFormat="1" x14ac:dyDescent="0.25">
      <c r="A2482" s="15">
        <v>42929</v>
      </c>
      <c r="B2482" s="37" t="s">
        <v>123</v>
      </c>
      <c r="C2482" s="37">
        <v>1200</v>
      </c>
      <c r="D2482" s="37" t="s">
        <v>17</v>
      </c>
      <c r="E2482" s="74">
        <v>1129</v>
      </c>
      <c r="F2482" s="37">
        <v>1132</v>
      </c>
      <c r="G2482" s="37">
        <v>1138</v>
      </c>
      <c r="H2482" s="74">
        <v>0</v>
      </c>
      <c r="I2482" s="49">
        <f t="shared" ref="I2482" si="6237">(IF(D2482="SELL",E2482-F2482,IF(D2482="BUY",F2482-E2482)))*C2482</f>
        <v>3600</v>
      </c>
      <c r="J2482" s="41">
        <f>(IF(D2482="SELL",IF(G2482="",0,F2482-G2482),IF(D2482="BUY",IF(G2482="",0,G2482-F2482))))*C2482</f>
        <v>7200</v>
      </c>
      <c r="K2482" s="8">
        <v>0</v>
      </c>
      <c r="L2482" s="49">
        <f t="shared" ref="L2482" si="6238">(J2482+I2482+K2482)/C2482</f>
        <v>9</v>
      </c>
      <c r="M2482" s="49">
        <f t="shared" ref="M2482" si="6239">L2482*C2482</f>
        <v>10800</v>
      </c>
    </row>
    <row r="2483" spans="1:13" s="52" customFormat="1" x14ac:dyDescent="0.25">
      <c r="A2483" s="15">
        <v>42929</v>
      </c>
      <c r="B2483" s="37" t="s">
        <v>116</v>
      </c>
      <c r="C2483" s="37">
        <v>1200</v>
      </c>
      <c r="D2483" s="37" t="s">
        <v>20</v>
      </c>
      <c r="E2483" s="74">
        <v>518.20000000000005</v>
      </c>
      <c r="F2483" s="37">
        <v>518.20000000000005</v>
      </c>
      <c r="G2483" s="37">
        <v>0</v>
      </c>
      <c r="H2483" s="74">
        <v>0</v>
      </c>
      <c r="I2483" s="49">
        <f t="shared" ref="I2483" si="6240">(IF(D2483="SELL",E2483-F2483,IF(D2483="BUY",F2483-E2483)))*C2483</f>
        <v>0</v>
      </c>
      <c r="J2483" s="41">
        <v>0</v>
      </c>
      <c r="K2483" s="8">
        <v>0</v>
      </c>
      <c r="L2483" s="49">
        <f t="shared" ref="L2483" si="6241">(J2483+I2483+K2483)/C2483</f>
        <v>0</v>
      </c>
      <c r="M2483" s="49">
        <f t="shared" ref="M2483" si="6242">L2483*C2483</f>
        <v>0</v>
      </c>
    </row>
    <row r="2484" spans="1:13" s="52" customFormat="1" x14ac:dyDescent="0.25">
      <c r="A2484" s="15">
        <v>42929</v>
      </c>
      <c r="B2484" s="37" t="s">
        <v>121</v>
      </c>
      <c r="C2484" s="37">
        <v>600</v>
      </c>
      <c r="D2484" s="37" t="s">
        <v>17</v>
      </c>
      <c r="E2484" s="74">
        <v>1141</v>
      </c>
      <c r="F2484" s="37">
        <v>1143.5</v>
      </c>
      <c r="G2484" s="37">
        <v>0</v>
      </c>
      <c r="H2484" s="74">
        <v>0</v>
      </c>
      <c r="I2484" s="49">
        <f t="shared" ref="I2484" si="6243">(IF(D2484="SELL",E2484-F2484,IF(D2484="BUY",F2484-E2484)))*C2484</f>
        <v>1500</v>
      </c>
      <c r="J2484" s="41">
        <v>0</v>
      </c>
      <c r="K2484" s="8">
        <v>0</v>
      </c>
      <c r="L2484" s="49">
        <f t="shared" ref="L2484" si="6244">(J2484+I2484+K2484)/C2484</f>
        <v>2.5</v>
      </c>
      <c r="M2484" s="49">
        <f t="shared" ref="M2484" si="6245">L2484*C2484</f>
        <v>1500</v>
      </c>
    </row>
    <row r="2485" spans="1:13" s="52" customFormat="1" x14ac:dyDescent="0.25">
      <c r="A2485" s="15">
        <v>42929</v>
      </c>
      <c r="B2485" s="37" t="s">
        <v>161</v>
      </c>
      <c r="C2485" s="37">
        <v>8000</v>
      </c>
      <c r="D2485" s="37" t="s">
        <v>20</v>
      </c>
      <c r="E2485" s="74">
        <v>141.25</v>
      </c>
      <c r="F2485" s="37">
        <v>141.05000000000001</v>
      </c>
      <c r="G2485" s="37">
        <v>140.65</v>
      </c>
      <c r="H2485" s="74">
        <v>140</v>
      </c>
      <c r="I2485" s="49">
        <f t="shared" ref="I2485" si="6246">(IF(D2485="SELL",E2485-F2485,IF(D2485="BUY",F2485-E2485)))*C2485</f>
        <v>1599.9999999999091</v>
      </c>
      <c r="J2485" s="41">
        <f>(IF(D2485="SELL",IF(G2485="",0,F2485-G2485),IF(D2485="BUY",IF(G2485="",0,G2485-F2485))))*C2485</f>
        <v>3200.0000000000455</v>
      </c>
      <c r="K2485" s="8">
        <f t="shared" ref="K2485" si="6247">(IF(D2485="SELL",IF(H2485="",0,G2485-H2485),IF(D2485="BUY",IF(H2485="",0,(H2485-G2485)))))*C2485</f>
        <v>5200.0000000000455</v>
      </c>
      <c r="L2485" s="49">
        <f t="shared" ref="L2485" si="6248">(J2485+I2485+K2485)/C2485</f>
        <v>1.25</v>
      </c>
      <c r="M2485" s="49">
        <f t="shared" ref="M2485" si="6249">L2485*C2485</f>
        <v>10000</v>
      </c>
    </row>
    <row r="2486" spans="1:13" s="52" customFormat="1" x14ac:dyDescent="0.25">
      <c r="A2486" s="15">
        <v>42929</v>
      </c>
      <c r="B2486" s="37" t="s">
        <v>40</v>
      </c>
      <c r="C2486" s="37">
        <v>2750</v>
      </c>
      <c r="D2486" s="37" t="s">
        <v>17</v>
      </c>
      <c r="E2486" s="74">
        <v>298.5</v>
      </c>
      <c r="F2486" s="37">
        <v>299</v>
      </c>
      <c r="G2486" s="37">
        <v>300</v>
      </c>
      <c r="H2486" s="74">
        <v>0</v>
      </c>
      <c r="I2486" s="49">
        <f t="shared" ref="I2486" si="6250">(IF(D2486="SELL",E2486-F2486,IF(D2486="BUY",F2486-E2486)))*C2486</f>
        <v>1375</v>
      </c>
      <c r="J2486" s="41">
        <f>(IF(D2486="SELL",IF(G2486="",0,F2486-G2486),IF(D2486="BUY",IF(G2486="",0,G2486-F2486))))*C2486</f>
        <v>2750</v>
      </c>
      <c r="K2486" s="8">
        <v>0</v>
      </c>
      <c r="L2486" s="49">
        <f t="shared" ref="L2486" si="6251">(J2486+I2486+K2486)/C2486</f>
        <v>1.5</v>
      </c>
      <c r="M2486" s="49">
        <f t="shared" ref="M2486" si="6252">L2486*C2486</f>
        <v>4125</v>
      </c>
    </row>
    <row r="2487" spans="1:13" s="52" customFormat="1" x14ac:dyDescent="0.25">
      <c r="A2487" s="15">
        <v>42929</v>
      </c>
      <c r="B2487" s="37" t="s">
        <v>94</v>
      </c>
      <c r="C2487" s="37">
        <v>1800</v>
      </c>
      <c r="D2487" s="37" t="s">
        <v>20</v>
      </c>
      <c r="E2487" s="74">
        <v>361</v>
      </c>
      <c r="F2487" s="37">
        <v>360.2</v>
      </c>
      <c r="G2487" s="37">
        <v>358.5</v>
      </c>
      <c r="H2487" s="74">
        <v>0</v>
      </c>
      <c r="I2487" s="49">
        <f t="shared" ref="I2487" si="6253">(IF(D2487="SELL",E2487-F2487,IF(D2487="BUY",F2487-E2487)))*C2487</f>
        <v>1440.0000000000205</v>
      </c>
      <c r="J2487" s="41">
        <f>(IF(D2487="SELL",IF(G2487="",0,F2487-G2487),IF(D2487="BUY",IF(G2487="",0,G2487-F2487))))*C2487</f>
        <v>3059.9999999999795</v>
      </c>
      <c r="K2487" s="8">
        <v>0</v>
      </c>
      <c r="L2487" s="49">
        <f t="shared" ref="L2487" si="6254">(J2487+I2487+K2487)/C2487</f>
        <v>2.5</v>
      </c>
      <c r="M2487" s="49">
        <f t="shared" ref="M2487" si="6255">L2487*C2487</f>
        <v>4500</v>
      </c>
    </row>
    <row r="2488" spans="1:13" s="52" customFormat="1" x14ac:dyDescent="0.25">
      <c r="A2488" s="15">
        <v>42928</v>
      </c>
      <c r="B2488" s="37" t="s">
        <v>19</v>
      </c>
      <c r="C2488" s="37">
        <v>5000</v>
      </c>
      <c r="D2488" s="37" t="s">
        <v>20</v>
      </c>
      <c r="E2488" s="74">
        <v>200</v>
      </c>
      <c r="F2488" s="37">
        <v>199.7</v>
      </c>
      <c r="G2488" s="37">
        <v>199.1</v>
      </c>
      <c r="H2488" s="74">
        <v>0</v>
      </c>
      <c r="I2488" s="49">
        <f t="shared" ref="I2488" si="6256">(IF(D2488="SELL",E2488-F2488,IF(D2488="BUY",F2488-E2488)))*C2488</f>
        <v>1500.0000000000568</v>
      </c>
      <c r="J2488" s="41">
        <f>(IF(D2488="SELL",IF(G2488="",0,F2488-G2488),IF(D2488="BUY",IF(G2488="",0,G2488-F2488))))*C2488</f>
        <v>2999.9999999999718</v>
      </c>
      <c r="K2488" s="8">
        <v>0</v>
      </c>
      <c r="L2488" s="49">
        <f t="shared" ref="L2488" si="6257">(J2488+I2488+K2488)/C2488</f>
        <v>0.9000000000000058</v>
      </c>
      <c r="M2488" s="49">
        <f t="shared" ref="M2488" si="6258">L2488*C2488</f>
        <v>4500.0000000000291</v>
      </c>
    </row>
    <row r="2489" spans="1:13" s="52" customFormat="1" x14ac:dyDescent="0.25">
      <c r="A2489" s="15">
        <v>42928</v>
      </c>
      <c r="B2489" s="37" t="s">
        <v>27</v>
      </c>
      <c r="C2489" s="37">
        <v>3084</v>
      </c>
      <c r="D2489" s="37" t="s">
        <v>20</v>
      </c>
      <c r="E2489" s="74">
        <v>350</v>
      </c>
      <c r="F2489" s="37">
        <v>349.5</v>
      </c>
      <c r="G2489" s="37">
        <v>0</v>
      </c>
      <c r="H2489" s="74">
        <v>0</v>
      </c>
      <c r="I2489" s="49">
        <f t="shared" ref="I2489" si="6259">(IF(D2489="SELL",E2489-F2489,IF(D2489="BUY",F2489-E2489)))*C2489</f>
        <v>1542</v>
      </c>
      <c r="J2489" s="41">
        <v>0</v>
      </c>
      <c r="K2489" s="8">
        <v>0</v>
      </c>
      <c r="L2489" s="49">
        <f t="shared" ref="L2489" si="6260">(J2489+I2489+K2489)/C2489</f>
        <v>0.5</v>
      </c>
      <c r="M2489" s="49">
        <f t="shared" ref="M2489" si="6261">L2489*C2489</f>
        <v>1542</v>
      </c>
    </row>
    <row r="2490" spans="1:13" s="52" customFormat="1" x14ac:dyDescent="0.25">
      <c r="A2490" s="15">
        <v>42928</v>
      </c>
      <c r="B2490" s="37" t="s">
        <v>97</v>
      </c>
      <c r="C2490" s="37">
        <v>600</v>
      </c>
      <c r="D2490" s="37" t="s">
        <v>20</v>
      </c>
      <c r="E2490" s="74">
        <v>1550</v>
      </c>
      <c r="F2490" s="37">
        <v>1550</v>
      </c>
      <c r="G2490" s="37">
        <v>0</v>
      </c>
      <c r="H2490" s="74">
        <v>0</v>
      </c>
      <c r="I2490" s="49">
        <f t="shared" ref="I2490" si="6262">(IF(D2490="SELL",E2490-F2490,IF(D2490="BUY",F2490-E2490)))*C2490</f>
        <v>0</v>
      </c>
      <c r="J2490" s="41">
        <v>0</v>
      </c>
      <c r="K2490" s="8">
        <v>0</v>
      </c>
      <c r="L2490" s="49">
        <f t="shared" ref="L2490" si="6263">(J2490+I2490+K2490)/C2490</f>
        <v>0</v>
      </c>
      <c r="M2490" s="49">
        <f t="shared" ref="M2490" si="6264">L2490*C2490</f>
        <v>0</v>
      </c>
    </row>
    <row r="2491" spans="1:13" s="52" customFormat="1" x14ac:dyDescent="0.25">
      <c r="A2491" s="15">
        <v>42928</v>
      </c>
      <c r="B2491" s="37" t="s">
        <v>107</v>
      </c>
      <c r="C2491" s="37">
        <v>1500</v>
      </c>
      <c r="D2491" s="37" t="s">
        <v>17</v>
      </c>
      <c r="E2491" s="74">
        <v>397</v>
      </c>
      <c r="F2491" s="37">
        <v>397</v>
      </c>
      <c r="G2491" s="37">
        <v>0</v>
      </c>
      <c r="H2491" s="74">
        <v>0</v>
      </c>
      <c r="I2491" s="49">
        <f t="shared" ref="I2491" si="6265">(IF(D2491="SELL",E2491-F2491,IF(D2491="BUY",F2491-E2491)))*C2491</f>
        <v>0</v>
      </c>
      <c r="J2491" s="41">
        <v>0</v>
      </c>
      <c r="K2491" s="8">
        <v>0</v>
      </c>
      <c r="L2491" s="49">
        <f t="shared" ref="L2491" si="6266">(J2491+I2491+K2491)/C2491</f>
        <v>0</v>
      </c>
      <c r="M2491" s="49">
        <f t="shared" ref="M2491" si="6267">L2491*C2491</f>
        <v>0</v>
      </c>
    </row>
    <row r="2492" spans="1:13" s="52" customFormat="1" x14ac:dyDescent="0.25">
      <c r="A2492" s="15">
        <v>42928</v>
      </c>
      <c r="B2492" s="37" t="s">
        <v>68</v>
      </c>
      <c r="C2492" s="37">
        <v>550</v>
      </c>
      <c r="D2492" s="37" t="s">
        <v>17</v>
      </c>
      <c r="E2492" s="74">
        <v>397</v>
      </c>
      <c r="F2492" s="37">
        <v>397</v>
      </c>
      <c r="G2492" s="37">
        <v>0</v>
      </c>
      <c r="H2492" s="74">
        <v>0</v>
      </c>
      <c r="I2492" s="49">
        <f t="shared" ref="I2492" si="6268">(IF(D2492="SELL",E2492-F2492,IF(D2492="BUY",F2492-E2492)))*C2492</f>
        <v>0</v>
      </c>
      <c r="J2492" s="41">
        <v>0</v>
      </c>
      <c r="K2492" s="8">
        <v>0</v>
      </c>
      <c r="L2492" s="49">
        <f t="shared" ref="L2492" si="6269">(J2492+I2492+K2492)/C2492</f>
        <v>0</v>
      </c>
      <c r="M2492" s="49">
        <f t="shared" ref="M2492" si="6270">L2492*C2492</f>
        <v>0</v>
      </c>
    </row>
    <row r="2493" spans="1:13" s="52" customFormat="1" x14ac:dyDescent="0.25">
      <c r="A2493" s="15">
        <v>42928</v>
      </c>
      <c r="B2493" s="37" t="s">
        <v>123</v>
      </c>
      <c r="C2493" s="37">
        <v>550</v>
      </c>
      <c r="D2493" s="37" t="s">
        <v>17</v>
      </c>
      <c r="E2493" s="74">
        <v>1135</v>
      </c>
      <c r="F2493" s="37">
        <v>1138</v>
      </c>
      <c r="G2493" s="37">
        <v>0</v>
      </c>
      <c r="H2493" s="74">
        <v>0</v>
      </c>
      <c r="I2493" s="49">
        <f t="shared" ref="I2493" si="6271">(IF(D2493="SELL",E2493-F2493,IF(D2493="BUY",F2493-E2493)))*C2493</f>
        <v>1650</v>
      </c>
      <c r="J2493" s="41">
        <v>0</v>
      </c>
      <c r="K2493" s="8">
        <v>0</v>
      </c>
      <c r="L2493" s="49">
        <f t="shared" ref="L2493" si="6272">(J2493+I2493+K2493)/C2493</f>
        <v>3</v>
      </c>
      <c r="M2493" s="49">
        <f t="shared" ref="M2493" si="6273">L2493*C2493</f>
        <v>1650</v>
      </c>
    </row>
    <row r="2494" spans="1:13" s="52" customFormat="1" x14ac:dyDescent="0.25">
      <c r="A2494" s="15">
        <v>42928</v>
      </c>
      <c r="B2494" s="37" t="s">
        <v>142</v>
      </c>
      <c r="C2494" s="37">
        <v>400</v>
      </c>
      <c r="D2494" s="37" t="s">
        <v>17</v>
      </c>
      <c r="E2494" s="74">
        <v>1660</v>
      </c>
      <c r="F2494" s="37">
        <v>1664</v>
      </c>
      <c r="G2494" s="37">
        <v>1672</v>
      </c>
      <c r="H2494" s="74">
        <v>1684</v>
      </c>
      <c r="I2494" s="49">
        <f t="shared" ref="I2494" si="6274">(IF(D2494="SELL",E2494-F2494,IF(D2494="BUY",F2494-E2494)))*C2494</f>
        <v>1600</v>
      </c>
      <c r="J2494" s="41">
        <f>(IF(D2494="SELL",IF(G2494="",0,F2494-G2494),IF(D2494="BUY",IF(G2494="",0,G2494-F2494))))*C2494</f>
        <v>3200</v>
      </c>
      <c r="K2494" s="8">
        <f t="shared" ref="K2494" si="6275">(IF(D2494="SELL",IF(H2494="",0,G2494-H2494),IF(D2494="BUY",IF(H2494="",0,(H2494-G2494)))))*C2494</f>
        <v>4800</v>
      </c>
      <c r="L2494" s="49">
        <f t="shared" ref="L2494" si="6276">(J2494+I2494+K2494)/C2494</f>
        <v>24</v>
      </c>
      <c r="M2494" s="49">
        <f t="shared" ref="M2494" si="6277">L2494*C2494</f>
        <v>9600</v>
      </c>
    </row>
    <row r="2495" spans="1:13" s="52" customFormat="1" x14ac:dyDescent="0.25">
      <c r="A2495" s="15">
        <v>42927</v>
      </c>
      <c r="B2495" s="37" t="s">
        <v>182</v>
      </c>
      <c r="C2495" s="37">
        <v>800</v>
      </c>
      <c r="D2495" s="37" t="s">
        <v>20</v>
      </c>
      <c r="E2495" s="74">
        <v>806</v>
      </c>
      <c r="F2495" s="37">
        <v>804</v>
      </c>
      <c r="G2495" s="37">
        <v>0</v>
      </c>
      <c r="H2495" s="74">
        <v>0</v>
      </c>
      <c r="I2495" s="49">
        <f t="shared" ref="I2495" si="6278">(IF(D2495="SELL",E2495-F2495,IF(D2495="BUY",F2495-E2495)))*C2495</f>
        <v>1600</v>
      </c>
      <c r="J2495" s="41">
        <v>0</v>
      </c>
      <c r="K2495" s="8">
        <v>0</v>
      </c>
      <c r="L2495" s="49">
        <f t="shared" ref="L2495" si="6279">(J2495+I2495+K2495)/C2495</f>
        <v>2</v>
      </c>
      <c r="M2495" s="49">
        <f t="shared" ref="M2495" si="6280">L2495*C2495</f>
        <v>1600</v>
      </c>
    </row>
    <row r="2496" spans="1:13" s="52" customFormat="1" x14ac:dyDescent="0.25">
      <c r="A2496" s="15">
        <v>42927</v>
      </c>
      <c r="B2496" s="37" t="s">
        <v>205</v>
      </c>
      <c r="C2496" s="37">
        <v>1500</v>
      </c>
      <c r="D2496" s="37" t="s">
        <v>17</v>
      </c>
      <c r="E2496" s="74">
        <v>457</v>
      </c>
      <c r="F2496" s="37">
        <v>458</v>
      </c>
      <c r="G2496" s="37">
        <v>460</v>
      </c>
      <c r="H2496" s="74">
        <v>0</v>
      </c>
      <c r="I2496" s="49">
        <f t="shared" ref="I2496:I2497" si="6281">(IF(D2496="SELL",E2496-F2496,IF(D2496="BUY",F2496-E2496)))*C2496</f>
        <v>1500</v>
      </c>
      <c r="J2496" s="41">
        <f>(IF(D2496="SELL",IF(G2496="",0,F2496-G2496),IF(D2496="BUY",IF(G2496="",0,G2496-F2496))))*C2496</f>
        <v>3000</v>
      </c>
      <c r="K2496" s="8">
        <v>0</v>
      </c>
      <c r="L2496" s="49">
        <f t="shared" ref="L2496" si="6282">(J2496+I2496+K2496)/C2496</f>
        <v>3</v>
      </c>
      <c r="M2496" s="49">
        <f t="shared" ref="M2496" si="6283">L2496*C2496</f>
        <v>4500</v>
      </c>
    </row>
    <row r="2497" spans="1:13" s="52" customFormat="1" x14ac:dyDescent="0.25">
      <c r="A2497" s="15">
        <v>42927</v>
      </c>
      <c r="B2497" s="37" t="s">
        <v>173</v>
      </c>
      <c r="C2497" s="37">
        <v>1700</v>
      </c>
      <c r="D2497" s="37" t="s">
        <v>20</v>
      </c>
      <c r="E2497" s="74">
        <v>400.5</v>
      </c>
      <c r="F2497" s="37">
        <v>404</v>
      </c>
      <c r="G2497" s="37">
        <v>0</v>
      </c>
      <c r="H2497" s="74">
        <v>0</v>
      </c>
      <c r="I2497" s="9">
        <f t="shared" si="6281"/>
        <v>-5950</v>
      </c>
      <c r="J2497" s="41">
        <v>0</v>
      </c>
      <c r="K2497" s="8">
        <v>0</v>
      </c>
      <c r="L2497" s="49">
        <f t="shared" ref="L2497" si="6284">(J2497+I2497+K2497)/C2497</f>
        <v>-3.5</v>
      </c>
      <c r="M2497" s="49">
        <f t="shared" ref="M2497" si="6285">L2497*C2497</f>
        <v>-5950</v>
      </c>
    </row>
    <row r="2498" spans="1:13" s="52" customFormat="1" x14ac:dyDescent="0.25">
      <c r="A2498" s="15">
        <v>42927</v>
      </c>
      <c r="B2498" s="37" t="s">
        <v>206</v>
      </c>
      <c r="C2498" s="37">
        <v>1000</v>
      </c>
      <c r="D2498" s="37" t="s">
        <v>17</v>
      </c>
      <c r="E2498" s="74">
        <v>525</v>
      </c>
      <c r="F2498" s="37">
        <v>526.5</v>
      </c>
      <c r="G2498" s="37">
        <v>529.5</v>
      </c>
      <c r="H2498" s="74">
        <v>0</v>
      </c>
      <c r="I2498" s="49">
        <f t="shared" ref="I2498:I2500" si="6286">(IF(D2498="SELL",E2498-F2498,IF(D2498="BUY",F2498-E2498)))*C2498</f>
        <v>1500</v>
      </c>
      <c r="J2498" s="41">
        <f>(IF(D2498="SELL",IF(G2498="",0,F2498-G2498),IF(D2498="BUY",IF(G2498="",0,G2498-F2498))))*C2498</f>
        <v>3000</v>
      </c>
      <c r="K2498" s="8">
        <v>0</v>
      </c>
      <c r="L2498" s="49">
        <f t="shared" ref="L2498" si="6287">(J2498+I2498+K2498)/C2498</f>
        <v>4.5</v>
      </c>
      <c r="M2498" s="49">
        <f t="shared" ref="M2498" si="6288">L2498*C2498</f>
        <v>4500</v>
      </c>
    </row>
    <row r="2499" spans="1:13" s="52" customFormat="1" x14ac:dyDescent="0.25">
      <c r="A2499" s="15">
        <v>42927</v>
      </c>
      <c r="B2499" s="37" t="s">
        <v>27</v>
      </c>
      <c r="C2499" s="37">
        <v>3084</v>
      </c>
      <c r="D2499" s="37" t="s">
        <v>17</v>
      </c>
      <c r="E2499" s="74">
        <v>363.3</v>
      </c>
      <c r="F2499" s="37">
        <v>363.3</v>
      </c>
      <c r="G2499" s="37">
        <v>0</v>
      </c>
      <c r="H2499" s="74">
        <v>0</v>
      </c>
      <c r="I2499" s="49">
        <f t="shared" ref="I2499" si="6289">(IF(D2499="SELL",E2499-F2499,IF(D2499="BUY",F2499-E2499)))*C2499</f>
        <v>0</v>
      </c>
      <c r="J2499" s="41">
        <v>0</v>
      </c>
      <c r="K2499" s="8">
        <v>0</v>
      </c>
      <c r="L2499" s="49">
        <f t="shared" ref="L2499" si="6290">(J2499+I2499+K2499)/C2499</f>
        <v>0</v>
      </c>
      <c r="M2499" s="49">
        <f t="shared" ref="M2499" si="6291">L2499*C2499</f>
        <v>0</v>
      </c>
    </row>
    <row r="2500" spans="1:13" s="52" customFormat="1" x14ac:dyDescent="0.25">
      <c r="A2500" s="15">
        <v>42927</v>
      </c>
      <c r="B2500" s="37" t="s">
        <v>33</v>
      </c>
      <c r="C2500" s="37">
        <v>1200</v>
      </c>
      <c r="D2500" s="37" t="s">
        <v>17</v>
      </c>
      <c r="E2500" s="74">
        <v>619</v>
      </c>
      <c r="F2500" s="37">
        <v>620.29999999999995</v>
      </c>
      <c r="G2500" s="37">
        <v>623</v>
      </c>
      <c r="H2500" s="74">
        <v>0</v>
      </c>
      <c r="I2500" s="49">
        <f t="shared" si="6286"/>
        <v>1559.9999999999454</v>
      </c>
      <c r="J2500" s="41">
        <f>(IF(D2500="SELL",IF(G2500="",0,F2500-G2500),IF(D2500="BUY",IF(G2500="",0,G2500-F2500))))*C2500</f>
        <v>3240.0000000000546</v>
      </c>
      <c r="K2500" s="8">
        <v>0</v>
      </c>
      <c r="L2500" s="49">
        <f t="shared" ref="L2500" si="6292">(J2500+I2500+K2500)/C2500</f>
        <v>4</v>
      </c>
      <c r="M2500" s="49">
        <f t="shared" ref="M2500" si="6293">L2500*C2500</f>
        <v>4800</v>
      </c>
    </row>
    <row r="2501" spans="1:13" s="52" customFormat="1" x14ac:dyDescent="0.25">
      <c r="A2501" s="15">
        <v>42927</v>
      </c>
      <c r="B2501" s="37" t="s">
        <v>156</v>
      </c>
      <c r="C2501" s="37">
        <v>400</v>
      </c>
      <c r="D2501" s="37" t="s">
        <v>17</v>
      </c>
      <c r="E2501" s="74">
        <v>1160</v>
      </c>
      <c r="F2501" s="37">
        <v>1164</v>
      </c>
      <c r="G2501" s="37">
        <v>0</v>
      </c>
      <c r="H2501" s="74">
        <v>0</v>
      </c>
      <c r="I2501" s="49">
        <f t="shared" ref="I2501" si="6294">(IF(D2501="SELL",E2501-F2501,IF(D2501="BUY",F2501-E2501)))*C2501</f>
        <v>1600</v>
      </c>
      <c r="J2501" s="41">
        <v>0</v>
      </c>
      <c r="K2501" s="8">
        <v>0</v>
      </c>
      <c r="L2501" s="49">
        <f t="shared" ref="L2501" si="6295">(J2501+I2501+K2501)/C2501</f>
        <v>4</v>
      </c>
      <c r="M2501" s="49">
        <f t="shared" ref="M2501" si="6296">L2501*C2501</f>
        <v>1600</v>
      </c>
    </row>
    <row r="2502" spans="1:13" s="52" customFormat="1" x14ac:dyDescent="0.25">
      <c r="A2502" s="15">
        <v>42926</v>
      </c>
      <c r="B2502" s="37" t="s">
        <v>205</v>
      </c>
      <c r="C2502" s="37">
        <v>1500</v>
      </c>
      <c r="D2502" s="37" t="s">
        <v>17</v>
      </c>
      <c r="E2502" s="74">
        <v>446</v>
      </c>
      <c r="F2502" s="37">
        <v>447</v>
      </c>
      <c r="G2502" s="37">
        <v>0</v>
      </c>
      <c r="H2502" s="74">
        <v>0</v>
      </c>
      <c r="I2502" s="49">
        <f t="shared" ref="I2502" si="6297">(IF(D2502="SELL",E2502-F2502,IF(D2502="BUY",F2502-E2502)))*C2502</f>
        <v>1500</v>
      </c>
      <c r="J2502" s="41">
        <v>0</v>
      </c>
      <c r="K2502" s="8">
        <v>0</v>
      </c>
      <c r="L2502" s="49">
        <f t="shared" ref="L2502" si="6298">(J2502+I2502+K2502)/C2502</f>
        <v>1</v>
      </c>
      <c r="M2502" s="49">
        <f t="shared" ref="M2502" si="6299">L2502*C2502</f>
        <v>1500</v>
      </c>
    </row>
    <row r="2503" spans="1:13" s="52" customFormat="1" x14ac:dyDescent="0.25">
      <c r="A2503" s="15">
        <v>42923</v>
      </c>
      <c r="B2503" s="37" t="s">
        <v>176</v>
      </c>
      <c r="C2503" s="37">
        <v>75</v>
      </c>
      <c r="D2503" s="37" t="s">
        <v>17</v>
      </c>
      <c r="E2503" s="74">
        <v>9675</v>
      </c>
      <c r="F2503" s="37">
        <v>9675</v>
      </c>
      <c r="G2503" s="37">
        <v>0</v>
      </c>
      <c r="H2503" s="74">
        <v>0</v>
      </c>
      <c r="I2503" s="49">
        <f t="shared" ref="I2503" si="6300">(IF(D2503="SELL",E2503-F2503,IF(D2503="BUY",F2503-E2503)))*C2503</f>
        <v>0</v>
      </c>
      <c r="J2503" s="41">
        <v>0</v>
      </c>
      <c r="K2503" s="8">
        <v>0</v>
      </c>
      <c r="L2503" s="49">
        <f t="shared" ref="L2503" si="6301">(J2503+I2503+K2503)/C2503</f>
        <v>0</v>
      </c>
      <c r="M2503" s="49">
        <f t="shared" ref="M2503" si="6302">L2503*C2503</f>
        <v>0</v>
      </c>
    </row>
    <row r="2504" spans="1:13" s="52" customFormat="1" x14ac:dyDescent="0.25">
      <c r="A2504" s="15">
        <v>42923</v>
      </c>
      <c r="B2504" s="37" t="s">
        <v>204</v>
      </c>
      <c r="C2504" s="37">
        <v>1000</v>
      </c>
      <c r="D2504" s="37" t="s">
        <v>20</v>
      </c>
      <c r="E2504" s="74">
        <v>510</v>
      </c>
      <c r="F2504" s="37">
        <v>508.5</v>
      </c>
      <c r="G2504" s="37">
        <v>0</v>
      </c>
      <c r="H2504" s="74">
        <v>0</v>
      </c>
      <c r="I2504" s="49">
        <f t="shared" ref="I2504" si="6303">(IF(D2504="SELL",E2504-F2504,IF(D2504="BUY",F2504-E2504)))*C2504</f>
        <v>1500</v>
      </c>
      <c r="J2504" s="41">
        <v>0</v>
      </c>
      <c r="K2504" s="8">
        <v>0</v>
      </c>
      <c r="L2504" s="49">
        <f t="shared" ref="L2504" si="6304">(J2504+I2504+K2504)/C2504</f>
        <v>1.5</v>
      </c>
      <c r="M2504" s="49">
        <f t="shared" ref="M2504" si="6305">L2504*C2504</f>
        <v>1500</v>
      </c>
    </row>
    <row r="2505" spans="1:13" s="52" customFormat="1" x14ac:dyDescent="0.25">
      <c r="A2505" s="15">
        <v>42923</v>
      </c>
      <c r="B2505" s="37" t="s">
        <v>159</v>
      </c>
      <c r="C2505" s="37">
        <v>500</v>
      </c>
      <c r="D2505" s="37" t="s">
        <v>17</v>
      </c>
      <c r="E2505" s="74">
        <v>1664</v>
      </c>
      <c r="F2505" s="37">
        <v>1664</v>
      </c>
      <c r="G2505" s="37">
        <v>0</v>
      </c>
      <c r="H2505" s="74">
        <v>0</v>
      </c>
      <c r="I2505" s="49">
        <f t="shared" ref="I2505" si="6306">(IF(D2505="SELL",E2505-F2505,IF(D2505="BUY",F2505-E2505)))*C2505</f>
        <v>0</v>
      </c>
      <c r="J2505" s="41">
        <v>0</v>
      </c>
      <c r="K2505" s="8">
        <v>0</v>
      </c>
      <c r="L2505" s="49">
        <f t="shared" ref="L2505" si="6307">(J2505+I2505+K2505)/C2505</f>
        <v>0</v>
      </c>
      <c r="M2505" s="49">
        <f t="shared" ref="M2505" si="6308">L2505*C2505</f>
        <v>0</v>
      </c>
    </row>
    <row r="2506" spans="1:13" s="52" customFormat="1" x14ac:dyDescent="0.25">
      <c r="A2506" s="15">
        <v>42923</v>
      </c>
      <c r="B2506" s="37" t="s">
        <v>156</v>
      </c>
      <c r="C2506" s="37">
        <v>400</v>
      </c>
      <c r="D2506" s="37" t="s">
        <v>17</v>
      </c>
      <c r="E2506" s="74">
        <v>1115</v>
      </c>
      <c r="F2506" s="37">
        <v>1119</v>
      </c>
      <c r="G2506" s="37">
        <v>1127</v>
      </c>
      <c r="H2506" s="74">
        <v>0</v>
      </c>
      <c r="I2506" s="49">
        <f t="shared" ref="I2506" si="6309">(IF(D2506="SELL",E2506-F2506,IF(D2506="BUY",F2506-E2506)))*C2506</f>
        <v>1600</v>
      </c>
      <c r="J2506" s="41">
        <f>(IF(D2506="SELL",IF(G2506="",0,F2506-G2506),IF(D2506="BUY",IF(G2506="",0,G2506-F2506))))*C2506</f>
        <v>3200</v>
      </c>
      <c r="K2506" s="8">
        <v>0</v>
      </c>
      <c r="L2506" s="49">
        <f t="shared" ref="L2506" si="6310">(J2506+I2506+K2506)/C2506</f>
        <v>12</v>
      </c>
      <c r="M2506" s="49">
        <f t="shared" ref="M2506" si="6311">L2506*C2506</f>
        <v>4800</v>
      </c>
    </row>
    <row r="2507" spans="1:13" s="52" customFormat="1" x14ac:dyDescent="0.25">
      <c r="A2507" s="15">
        <v>42923</v>
      </c>
      <c r="B2507" s="37" t="s">
        <v>173</v>
      </c>
      <c r="C2507" s="37">
        <v>1700</v>
      </c>
      <c r="D2507" s="37" t="s">
        <v>17</v>
      </c>
      <c r="E2507" s="74">
        <v>384</v>
      </c>
      <c r="F2507" s="37">
        <v>385</v>
      </c>
      <c r="G2507" s="37">
        <v>0</v>
      </c>
      <c r="H2507" s="74">
        <v>0</v>
      </c>
      <c r="I2507" s="49">
        <f t="shared" ref="I2507" si="6312">(IF(D2507="SELL",E2507-F2507,IF(D2507="BUY",F2507-E2507)))*C2507</f>
        <v>1700</v>
      </c>
      <c r="J2507" s="41">
        <v>0</v>
      </c>
      <c r="K2507" s="8">
        <v>0</v>
      </c>
      <c r="L2507" s="49">
        <f t="shared" ref="L2507" si="6313">(J2507+I2507+K2507)/C2507</f>
        <v>1</v>
      </c>
      <c r="M2507" s="49">
        <f t="shared" ref="M2507" si="6314">L2507*C2507</f>
        <v>1700</v>
      </c>
    </row>
    <row r="2508" spans="1:13" s="52" customFormat="1" x14ac:dyDescent="0.25">
      <c r="A2508" s="15">
        <v>42923</v>
      </c>
      <c r="B2508" s="37" t="s">
        <v>178</v>
      </c>
      <c r="C2508" s="37">
        <v>600</v>
      </c>
      <c r="D2508" s="37" t="s">
        <v>20</v>
      </c>
      <c r="E2508" s="74">
        <v>1234</v>
      </c>
      <c r="F2508" s="37">
        <v>1231.5</v>
      </c>
      <c r="G2508" s="37">
        <v>1227</v>
      </c>
      <c r="H2508" s="74">
        <v>0</v>
      </c>
      <c r="I2508" s="49">
        <f t="shared" ref="I2508" si="6315">(IF(D2508="SELL",E2508-F2508,IF(D2508="BUY",F2508-E2508)))*C2508</f>
        <v>1500</v>
      </c>
      <c r="J2508" s="41">
        <f>(IF(D2508="SELL",IF(G2508="",0,F2508-G2508),IF(D2508="BUY",IF(G2508="",0,G2508-F2508))))*C2508</f>
        <v>2700</v>
      </c>
      <c r="K2508" s="8">
        <v>0</v>
      </c>
      <c r="L2508" s="49">
        <f t="shared" ref="L2508" si="6316">(J2508+I2508+K2508)/C2508</f>
        <v>7</v>
      </c>
      <c r="M2508" s="49">
        <f t="shared" ref="M2508" si="6317">L2508*C2508</f>
        <v>4200</v>
      </c>
    </row>
    <row r="2509" spans="1:13" s="52" customFormat="1" x14ac:dyDescent="0.25">
      <c r="A2509" s="15">
        <v>42922</v>
      </c>
      <c r="B2509" s="37" t="s">
        <v>93</v>
      </c>
      <c r="C2509" s="37">
        <v>6000</v>
      </c>
      <c r="D2509" s="37" t="s">
        <v>17</v>
      </c>
      <c r="E2509" s="74">
        <v>176.5</v>
      </c>
      <c r="F2509" s="37">
        <v>179</v>
      </c>
      <c r="G2509" s="37">
        <v>0</v>
      </c>
      <c r="H2509" s="74">
        <v>0</v>
      </c>
      <c r="I2509" s="49">
        <f t="shared" ref="I2509" si="6318">(IF(D2509="SELL",E2509-F2509,IF(D2509="BUY",F2509-E2509)))*C2509</f>
        <v>15000</v>
      </c>
      <c r="J2509" s="41">
        <v>0</v>
      </c>
      <c r="K2509" s="8">
        <v>0</v>
      </c>
      <c r="L2509" s="49">
        <f t="shared" ref="L2509" si="6319">(J2509+I2509+K2509)/C2509</f>
        <v>2.5</v>
      </c>
      <c r="M2509" s="49">
        <f t="shared" ref="M2509" si="6320">L2509*C2509</f>
        <v>15000</v>
      </c>
    </row>
    <row r="2510" spans="1:13" s="52" customFormat="1" x14ac:dyDescent="0.25">
      <c r="A2510" s="15">
        <v>42922</v>
      </c>
      <c r="B2510" s="37" t="s">
        <v>182</v>
      </c>
      <c r="C2510" s="37">
        <v>800</v>
      </c>
      <c r="D2510" s="37" t="s">
        <v>17</v>
      </c>
      <c r="E2510" s="74">
        <v>830</v>
      </c>
      <c r="F2510" s="37">
        <v>830</v>
      </c>
      <c r="G2510" s="37">
        <v>0</v>
      </c>
      <c r="H2510" s="74">
        <v>0</v>
      </c>
      <c r="I2510" s="49">
        <f t="shared" ref="I2510" si="6321">(IF(D2510="SELL",E2510-F2510,IF(D2510="BUY",F2510-E2510)))*C2510</f>
        <v>0</v>
      </c>
      <c r="J2510" s="41">
        <v>0</v>
      </c>
      <c r="K2510" s="8">
        <v>0</v>
      </c>
      <c r="L2510" s="49">
        <f t="shared" ref="L2510" si="6322">(J2510+I2510+K2510)/C2510</f>
        <v>0</v>
      </c>
      <c r="M2510" s="49">
        <f t="shared" ref="M2510" si="6323">L2510*C2510</f>
        <v>0</v>
      </c>
    </row>
    <row r="2511" spans="1:13" s="52" customFormat="1" x14ac:dyDescent="0.25">
      <c r="A2511" s="15">
        <v>42922</v>
      </c>
      <c r="B2511" s="37" t="s">
        <v>77</v>
      </c>
      <c r="C2511" s="37">
        <v>1200</v>
      </c>
      <c r="D2511" s="37" t="s">
        <v>17</v>
      </c>
      <c r="E2511" s="74">
        <v>370</v>
      </c>
      <c r="F2511" s="37">
        <v>370</v>
      </c>
      <c r="G2511" s="37">
        <v>0</v>
      </c>
      <c r="H2511" s="74">
        <v>0</v>
      </c>
      <c r="I2511" s="49">
        <f t="shared" ref="I2511" si="6324">(IF(D2511="SELL",E2511-F2511,IF(D2511="BUY",F2511-E2511)))*C2511</f>
        <v>0</v>
      </c>
      <c r="J2511" s="41">
        <v>0</v>
      </c>
      <c r="K2511" s="8">
        <v>0</v>
      </c>
      <c r="L2511" s="49">
        <f t="shared" ref="L2511" si="6325">(J2511+I2511+K2511)/C2511</f>
        <v>0</v>
      </c>
      <c r="M2511" s="49">
        <f t="shared" ref="M2511" si="6326">L2511*C2511</f>
        <v>0</v>
      </c>
    </row>
    <row r="2512" spans="1:13" s="52" customFormat="1" x14ac:dyDescent="0.25">
      <c r="A2512" s="15">
        <v>42922</v>
      </c>
      <c r="B2512" s="37" t="s">
        <v>176</v>
      </c>
      <c r="C2512" s="37">
        <v>75</v>
      </c>
      <c r="D2512" s="37" t="s">
        <v>17</v>
      </c>
      <c r="E2512" s="74">
        <v>9575</v>
      </c>
      <c r="F2512" s="37">
        <v>9590</v>
      </c>
      <c r="G2512" s="37">
        <v>0</v>
      </c>
      <c r="H2512" s="74">
        <v>0</v>
      </c>
      <c r="I2512" s="49">
        <f t="shared" ref="I2512" si="6327">(IF(D2512="SELL",E2512-F2512,IF(D2512="BUY",F2512-E2512)))*C2512</f>
        <v>1125</v>
      </c>
      <c r="J2512" s="41">
        <v>0</v>
      </c>
      <c r="K2512" s="8">
        <v>0</v>
      </c>
      <c r="L2512" s="49">
        <f t="shared" ref="L2512" si="6328">(J2512+I2512+K2512)/C2512</f>
        <v>15</v>
      </c>
      <c r="M2512" s="49">
        <f t="shared" ref="M2512" si="6329">L2512*C2512</f>
        <v>1125</v>
      </c>
    </row>
    <row r="2513" spans="1:13" s="52" customFormat="1" x14ac:dyDescent="0.25">
      <c r="A2513" s="15">
        <v>42922</v>
      </c>
      <c r="B2513" s="37" t="s">
        <v>34</v>
      </c>
      <c r="C2513" s="37">
        <v>550</v>
      </c>
      <c r="D2513" s="37" t="s">
        <v>17</v>
      </c>
      <c r="E2513" s="74">
        <v>1150</v>
      </c>
      <c r="F2513" s="37">
        <v>1150</v>
      </c>
      <c r="G2513" s="37">
        <v>0</v>
      </c>
      <c r="H2513" s="74">
        <v>0</v>
      </c>
      <c r="I2513" s="49">
        <f t="shared" ref="I2513" si="6330">(IF(D2513="SELL",E2513-F2513,IF(D2513="BUY",F2513-E2513)))*C2513</f>
        <v>0</v>
      </c>
      <c r="J2513" s="41">
        <v>0</v>
      </c>
      <c r="K2513" s="8">
        <v>0</v>
      </c>
      <c r="L2513" s="49">
        <f t="shared" ref="L2513" si="6331">(J2513+I2513+K2513)/C2513</f>
        <v>0</v>
      </c>
      <c r="M2513" s="49">
        <f t="shared" ref="M2513" si="6332">L2513*C2513</f>
        <v>0</v>
      </c>
    </row>
    <row r="2514" spans="1:13" s="52" customFormat="1" x14ac:dyDescent="0.25">
      <c r="A2514" s="15">
        <v>42922</v>
      </c>
      <c r="B2514" s="37" t="s">
        <v>203</v>
      </c>
      <c r="C2514" s="37">
        <v>10000</v>
      </c>
      <c r="D2514" s="37" t="s">
        <v>17</v>
      </c>
      <c r="E2514" s="74">
        <v>210.1</v>
      </c>
      <c r="F2514" s="37">
        <v>210.25</v>
      </c>
      <c r="G2514" s="37">
        <v>210.55</v>
      </c>
      <c r="H2514" s="74">
        <v>211</v>
      </c>
      <c r="I2514" s="49">
        <f t="shared" ref="I2514" si="6333">(IF(D2514="SELL",E2514-F2514,IF(D2514="BUY",F2514-E2514)))*C2514</f>
        <v>1500.0000000000568</v>
      </c>
      <c r="J2514" s="41">
        <f>(IF(D2514="SELL",IF(G2514="",0,F2514-G2514),IF(D2514="BUY",IF(G2514="",0,G2514-F2514))))*C2514</f>
        <v>3000.0000000001137</v>
      </c>
      <c r="K2514" s="8">
        <f t="shared" ref="K2514:K2515" si="6334">(IF(D2514="SELL",IF(H2514="",0,G2514-H2514),IF(D2514="BUY",IF(H2514="",0,(H2514-G2514)))))*C2514</f>
        <v>4499.9999999998863</v>
      </c>
      <c r="L2514" s="49">
        <f t="shared" ref="L2514" si="6335">(J2514+I2514+K2514)/C2514</f>
        <v>0.9000000000000058</v>
      </c>
      <c r="M2514" s="49">
        <f t="shared" ref="M2514" si="6336">L2514*C2514</f>
        <v>9000.0000000000582</v>
      </c>
    </row>
    <row r="2515" spans="1:13" s="52" customFormat="1" x14ac:dyDescent="0.25">
      <c r="A2515" s="15">
        <v>42922</v>
      </c>
      <c r="B2515" s="37" t="s">
        <v>110</v>
      </c>
      <c r="C2515" s="37">
        <v>2000</v>
      </c>
      <c r="D2515" s="37" t="s">
        <v>17</v>
      </c>
      <c r="E2515" s="74">
        <v>370.7</v>
      </c>
      <c r="F2515" s="37">
        <v>371.5</v>
      </c>
      <c r="G2515" s="37">
        <v>373</v>
      </c>
      <c r="H2515" s="74">
        <v>375</v>
      </c>
      <c r="I2515" s="49">
        <f t="shared" ref="I2515" si="6337">(IF(D2515="SELL",E2515-F2515,IF(D2515="BUY",F2515-E2515)))*C2515</f>
        <v>1600.0000000000227</v>
      </c>
      <c r="J2515" s="41">
        <f>(IF(D2515="SELL",IF(G2515="",0,F2515-G2515),IF(D2515="BUY",IF(G2515="",0,G2515-F2515))))*C2515</f>
        <v>3000</v>
      </c>
      <c r="K2515" s="8">
        <f t="shared" si="6334"/>
        <v>4000</v>
      </c>
      <c r="L2515" s="49">
        <f t="shared" ref="L2515" si="6338">(J2515+I2515+K2515)/C2515</f>
        <v>4.3000000000000105</v>
      </c>
      <c r="M2515" s="49">
        <f t="shared" ref="M2515" si="6339">L2515*C2515</f>
        <v>8600.0000000000218</v>
      </c>
    </row>
    <row r="2516" spans="1:13" s="52" customFormat="1" x14ac:dyDescent="0.25">
      <c r="A2516" s="15">
        <v>42922</v>
      </c>
      <c r="B2516" s="37" t="s">
        <v>142</v>
      </c>
      <c r="C2516" s="37">
        <v>400</v>
      </c>
      <c r="D2516" s="37" t="s">
        <v>17</v>
      </c>
      <c r="E2516" s="74">
        <v>1615</v>
      </c>
      <c r="F2516" s="37">
        <v>1619</v>
      </c>
      <c r="G2516" s="37">
        <v>1627</v>
      </c>
      <c r="H2516" s="74">
        <v>0</v>
      </c>
      <c r="I2516" s="49">
        <f t="shared" ref="I2516" si="6340">(IF(D2516="SELL",E2516-F2516,IF(D2516="BUY",F2516-E2516)))*C2516</f>
        <v>1600</v>
      </c>
      <c r="J2516" s="41">
        <f>(IF(D2516="SELL",IF(G2516="",0,F2516-G2516),IF(D2516="BUY",IF(G2516="",0,G2516-F2516))))*C2516</f>
        <v>3200</v>
      </c>
      <c r="K2516" s="8">
        <v>0</v>
      </c>
      <c r="L2516" s="49">
        <f t="shared" ref="L2516" si="6341">(J2516+I2516+K2516)/C2516</f>
        <v>12</v>
      </c>
      <c r="M2516" s="49">
        <f t="shared" ref="M2516" si="6342">L2516*C2516</f>
        <v>4800</v>
      </c>
    </row>
    <row r="2517" spans="1:13" s="52" customFormat="1" x14ac:dyDescent="0.25">
      <c r="A2517" s="15">
        <v>42922</v>
      </c>
      <c r="B2517" s="37" t="s">
        <v>78</v>
      </c>
      <c r="C2517" s="37">
        <v>1500</v>
      </c>
      <c r="D2517" s="37" t="s">
        <v>17</v>
      </c>
      <c r="E2517" s="74">
        <v>670</v>
      </c>
      <c r="F2517" s="37">
        <v>671</v>
      </c>
      <c r="G2517" s="37">
        <v>0</v>
      </c>
      <c r="H2517" s="74">
        <v>0</v>
      </c>
      <c r="I2517" s="49">
        <f t="shared" ref="I2517" si="6343">(IF(D2517="SELL",E2517-F2517,IF(D2517="BUY",F2517-E2517)))*C2517</f>
        <v>1500</v>
      </c>
      <c r="J2517" s="41">
        <v>0</v>
      </c>
      <c r="K2517" s="8">
        <v>0</v>
      </c>
      <c r="L2517" s="49">
        <f t="shared" ref="L2517" si="6344">(J2517+I2517+K2517)/C2517</f>
        <v>1</v>
      </c>
      <c r="M2517" s="49">
        <f t="shared" ref="M2517" si="6345">L2517*C2517</f>
        <v>1500</v>
      </c>
    </row>
    <row r="2518" spans="1:13" s="52" customFormat="1" x14ac:dyDescent="0.25">
      <c r="A2518" s="15">
        <v>42922</v>
      </c>
      <c r="B2518" s="37" t="s">
        <v>178</v>
      </c>
      <c r="C2518" s="37">
        <v>600</v>
      </c>
      <c r="D2518" s="37" t="s">
        <v>17</v>
      </c>
      <c r="E2518" s="74">
        <v>1232</v>
      </c>
      <c r="F2518" s="37">
        <v>1232</v>
      </c>
      <c r="G2518" s="37">
        <v>0</v>
      </c>
      <c r="H2518" s="74">
        <v>0</v>
      </c>
      <c r="I2518" s="49">
        <f t="shared" ref="I2518" si="6346">(IF(D2518="SELL",E2518-F2518,IF(D2518="BUY",F2518-E2518)))*C2518</f>
        <v>0</v>
      </c>
      <c r="J2518" s="41">
        <v>0</v>
      </c>
      <c r="K2518" s="8">
        <v>0</v>
      </c>
      <c r="L2518" s="49">
        <f t="shared" ref="L2518" si="6347">(J2518+I2518+K2518)/C2518</f>
        <v>0</v>
      </c>
      <c r="M2518" s="49">
        <f t="shared" ref="M2518" si="6348">L2518*C2518</f>
        <v>0</v>
      </c>
    </row>
    <row r="2519" spans="1:13" s="52" customFormat="1" x14ac:dyDescent="0.25">
      <c r="A2519" s="15">
        <v>42921</v>
      </c>
      <c r="B2519" s="37" t="s">
        <v>176</v>
      </c>
      <c r="C2519" s="37">
        <v>75</v>
      </c>
      <c r="D2519" s="37" t="s">
        <v>20</v>
      </c>
      <c r="E2519" s="74">
        <v>9640</v>
      </c>
      <c r="F2519" s="37">
        <v>9625</v>
      </c>
      <c r="G2519" s="37">
        <v>0</v>
      </c>
      <c r="H2519" s="74">
        <v>0</v>
      </c>
      <c r="I2519" s="49">
        <f t="shared" ref="I2519" si="6349">(IF(D2519="SELL",E2519-F2519,IF(D2519="BUY",F2519-E2519)))*C2519</f>
        <v>1125</v>
      </c>
      <c r="J2519" s="41">
        <v>0</v>
      </c>
      <c r="K2519" s="8">
        <v>0</v>
      </c>
      <c r="L2519" s="49">
        <f t="shared" ref="L2519" si="6350">(J2519+I2519+K2519)/C2519</f>
        <v>15</v>
      </c>
      <c r="M2519" s="49">
        <f t="shared" ref="M2519" si="6351">L2519*C2519</f>
        <v>1125</v>
      </c>
    </row>
    <row r="2520" spans="1:13" s="52" customFormat="1" x14ac:dyDescent="0.25">
      <c r="A2520" s="15">
        <v>42921</v>
      </c>
      <c r="B2520" s="37" t="s">
        <v>202</v>
      </c>
      <c r="C2520" s="37">
        <v>4000</v>
      </c>
      <c r="D2520" s="37" t="s">
        <v>17</v>
      </c>
      <c r="E2520" s="74">
        <v>228.5</v>
      </c>
      <c r="F2520" s="37">
        <v>228.5</v>
      </c>
      <c r="G2520" s="37">
        <v>0</v>
      </c>
      <c r="H2520" s="74">
        <v>0</v>
      </c>
      <c r="I2520" s="49">
        <f t="shared" ref="I2520" si="6352">(IF(D2520="SELL",E2520-F2520,IF(D2520="BUY",F2520-E2520)))*C2520</f>
        <v>0</v>
      </c>
      <c r="J2520" s="41">
        <v>0</v>
      </c>
      <c r="K2520" s="8">
        <v>0</v>
      </c>
      <c r="L2520" s="49">
        <f t="shared" ref="L2520" si="6353">(J2520+I2520+K2520)/C2520</f>
        <v>0</v>
      </c>
      <c r="M2520" s="49">
        <f t="shared" ref="M2520" si="6354">L2520*C2520</f>
        <v>0</v>
      </c>
    </row>
    <row r="2521" spans="1:13" s="52" customFormat="1" x14ac:dyDescent="0.25">
      <c r="A2521" s="15">
        <v>42921</v>
      </c>
      <c r="B2521" s="37" t="s">
        <v>182</v>
      </c>
      <c r="C2521" s="37">
        <v>800</v>
      </c>
      <c r="D2521" s="37" t="s">
        <v>17</v>
      </c>
      <c r="E2521" s="74">
        <v>798</v>
      </c>
      <c r="F2521" s="37">
        <v>800</v>
      </c>
      <c r="G2521" s="37">
        <v>804</v>
      </c>
      <c r="H2521" s="74">
        <v>0</v>
      </c>
      <c r="I2521" s="49">
        <f t="shared" ref="I2521" si="6355">(IF(D2521="SELL",E2521-F2521,IF(D2521="BUY",F2521-E2521)))*C2521</f>
        <v>1600</v>
      </c>
      <c r="J2521" s="41">
        <f>(IF(D2521="SELL",IF(G2521="",0,F2521-G2521),IF(D2521="BUY",IF(G2521="",0,G2521-F2521))))*C2521</f>
        <v>3200</v>
      </c>
      <c r="K2521" s="8">
        <v>0</v>
      </c>
      <c r="L2521" s="49">
        <f t="shared" ref="L2521" si="6356">(J2521+I2521+K2521)/C2521</f>
        <v>6</v>
      </c>
      <c r="M2521" s="49">
        <f t="shared" ref="M2521" si="6357">L2521*C2521</f>
        <v>4800</v>
      </c>
    </row>
    <row r="2522" spans="1:13" s="52" customFormat="1" x14ac:dyDescent="0.25">
      <c r="A2522" s="15">
        <v>42921</v>
      </c>
      <c r="B2522" s="37" t="s">
        <v>86</v>
      </c>
      <c r="C2522" s="37">
        <v>500</v>
      </c>
      <c r="D2522" s="37" t="s">
        <v>17</v>
      </c>
      <c r="E2522" s="74">
        <v>1052</v>
      </c>
      <c r="F2522" s="37">
        <v>1052</v>
      </c>
      <c r="G2522" s="37">
        <v>0</v>
      </c>
      <c r="H2522" s="74">
        <v>0</v>
      </c>
      <c r="I2522" s="49">
        <f t="shared" ref="I2522" si="6358">(IF(D2522="SELL",E2522-F2522,IF(D2522="BUY",F2522-E2522)))*C2522</f>
        <v>0</v>
      </c>
      <c r="J2522" s="41">
        <v>0</v>
      </c>
      <c r="K2522" s="8">
        <f t="shared" ref="K2522" si="6359">(IF(D2522="SELL",IF(H2522="",0,G2522-H2522),IF(D2522="BUY",IF(H2522="",0,(H2522-G2522)))))*C2522</f>
        <v>0</v>
      </c>
      <c r="L2522" s="49">
        <f t="shared" ref="L2522" si="6360">(J2522+I2522+K2522)/C2522</f>
        <v>0</v>
      </c>
      <c r="M2522" s="49">
        <f t="shared" ref="M2522" si="6361">L2522*C2522</f>
        <v>0</v>
      </c>
    </row>
    <row r="2523" spans="1:13" s="52" customFormat="1" x14ac:dyDescent="0.25">
      <c r="A2523" s="15">
        <v>42921</v>
      </c>
      <c r="B2523" s="37" t="s">
        <v>19</v>
      </c>
      <c r="C2523" s="37">
        <v>5000</v>
      </c>
      <c r="D2523" s="37" t="s">
        <v>17</v>
      </c>
      <c r="E2523" s="74">
        <v>198</v>
      </c>
      <c r="F2523" s="37">
        <v>198.3</v>
      </c>
      <c r="G2523" s="37">
        <v>198.9</v>
      </c>
      <c r="H2523" s="74">
        <v>0</v>
      </c>
      <c r="I2523" s="49">
        <f t="shared" ref="I2523" si="6362">(IF(D2523="SELL",E2523-F2523,IF(D2523="BUY",F2523-E2523)))*C2523</f>
        <v>1500.0000000000568</v>
      </c>
      <c r="J2523" s="41">
        <f>(IF(D2523="SELL",IF(G2523="",0,F2523-G2523),IF(D2523="BUY",IF(G2523="",0,G2523-F2523))))*C2523</f>
        <v>2999.9999999999718</v>
      </c>
      <c r="K2523" s="8">
        <v>0</v>
      </c>
      <c r="L2523" s="49">
        <f t="shared" ref="L2523" si="6363">(J2523+I2523+K2523)/C2523</f>
        <v>0.9000000000000058</v>
      </c>
      <c r="M2523" s="49">
        <f t="shared" ref="M2523" si="6364">L2523*C2523</f>
        <v>4500.0000000000291</v>
      </c>
    </row>
    <row r="2524" spans="1:13" s="52" customFormat="1" x14ac:dyDescent="0.25">
      <c r="A2524" s="15">
        <v>42921</v>
      </c>
      <c r="B2524" s="37" t="s">
        <v>131</v>
      </c>
      <c r="C2524" s="37">
        <v>2266</v>
      </c>
      <c r="D2524" s="37" t="s">
        <v>17</v>
      </c>
      <c r="E2524" s="74">
        <v>267</v>
      </c>
      <c r="F2524" s="37">
        <v>268</v>
      </c>
      <c r="G2524" s="37">
        <v>0</v>
      </c>
      <c r="H2524" s="74">
        <v>0</v>
      </c>
      <c r="I2524" s="49">
        <f t="shared" ref="I2524" si="6365">(IF(D2524="SELL",E2524-F2524,IF(D2524="BUY",F2524-E2524)))*C2524</f>
        <v>2266</v>
      </c>
      <c r="J2524" s="41">
        <v>0</v>
      </c>
      <c r="K2524" s="8">
        <v>0</v>
      </c>
      <c r="L2524" s="49">
        <f t="shared" ref="L2524" si="6366">(J2524+I2524+K2524)/C2524</f>
        <v>1</v>
      </c>
      <c r="M2524" s="49">
        <f t="shared" ref="M2524" si="6367">L2524*C2524</f>
        <v>2266</v>
      </c>
    </row>
    <row r="2525" spans="1:13" s="52" customFormat="1" x14ac:dyDescent="0.25">
      <c r="A2525" s="15">
        <v>42921</v>
      </c>
      <c r="B2525" s="37" t="s">
        <v>201</v>
      </c>
      <c r="C2525" s="37">
        <v>700</v>
      </c>
      <c r="D2525" s="37" t="s">
        <v>17</v>
      </c>
      <c r="E2525" s="74">
        <v>830</v>
      </c>
      <c r="F2525" s="37">
        <v>830</v>
      </c>
      <c r="G2525" s="37">
        <v>0</v>
      </c>
      <c r="H2525" s="74">
        <v>0</v>
      </c>
      <c r="I2525" s="49">
        <f t="shared" ref="I2525" si="6368">(IF(D2525="SELL",E2525-F2525,IF(D2525="BUY",F2525-E2525)))*C2525</f>
        <v>0</v>
      </c>
      <c r="J2525" s="41">
        <v>0</v>
      </c>
      <c r="K2525" s="8">
        <v>0</v>
      </c>
      <c r="L2525" s="49">
        <f t="shared" ref="L2525" si="6369">(J2525+I2525+K2525)/C2525</f>
        <v>0</v>
      </c>
      <c r="M2525" s="49">
        <f t="shared" ref="M2525" si="6370">L2525*C2525</f>
        <v>0</v>
      </c>
    </row>
    <row r="2526" spans="1:13" s="52" customFormat="1" x14ac:dyDescent="0.25">
      <c r="A2526" s="15">
        <v>42921</v>
      </c>
      <c r="B2526" s="37" t="s">
        <v>200</v>
      </c>
      <c r="C2526" s="37">
        <v>400</v>
      </c>
      <c r="D2526" s="37" t="s">
        <v>17</v>
      </c>
      <c r="E2526" s="74">
        <v>1690</v>
      </c>
      <c r="F2526" s="37">
        <v>1694</v>
      </c>
      <c r="G2526" s="37">
        <v>0</v>
      </c>
      <c r="H2526" s="74">
        <v>0</v>
      </c>
      <c r="I2526" s="49">
        <f>(IF(D2526="SELL",E2526-F2526,IF(D2526="BUY",F2526-E2526)))*C2526</f>
        <v>1600</v>
      </c>
      <c r="J2526" s="41">
        <v>0</v>
      </c>
      <c r="K2526" s="8">
        <v>0</v>
      </c>
      <c r="L2526" s="49">
        <f t="shared" ref="L2526" si="6371">(J2526+I2526+K2526)/C2526</f>
        <v>4</v>
      </c>
      <c r="M2526" s="49">
        <f t="shared" ref="M2526" si="6372">L2526*C2526</f>
        <v>1600</v>
      </c>
    </row>
    <row r="2527" spans="1:13" s="52" customFormat="1" x14ac:dyDescent="0.25">
      <c r="A2527" s="15">
        <v>42921</v>
      </c>
      <c r="B2527" s="37" t="s">
        <v>16</v>
      </c>
      <c r="C2527" s="37">
        <v>500</v>
      </c>
      <c r="D2527" s="37" t="s">
        <v>17</v>
      </c>
      <c r="E2527" s="74">
        <v>1430</v>
      </c>
      <c r="F2527" s="37">
        <v>1433</v>
      </c>
      <c r="G2527" s="37">
        <v>1439</v>
      </c>
      <c r="H2527" s="74">
        <v>0</v>
      </c>
      <c r="I2527" s="49">
        <f t="shared" ref="I2527" si="6373">(IF(D2527="SELL",E2527-F2527,IF(D2527="BUY",F2527-E2527)))*C2527</f>
        <v>1500</v>
      </c>
      <c r="J2527" s="41">
        <f>(IF(D2527="SELL",IF(G2527="",0,F2527-G2527),IF(D2527="BUY",IF(G2527="",0,G2527-F2527))))*C2527</f>
        <v>3000</v>
      </c>
      <c r="K2527" s="8">
        <v>0</v>
      </c>
      <c r="L2527" s="49">
        <f t="shared" ref="L2527" si="6374">(J2527+I2527+K2527)/C2527</f>
        <v>9</v>
      </c>
      <c r="M2527" s="49">
        <f t="shared" ref="M2527" si="6375">L2527*C2527</f>
        <v>4500</v>
      </c>
    </row>
    <row r="2528" spans="1:13" s="52" customFormat="1" x14ac:dyDescent="0.25">
      <c r="A2528" s="15">
        <v>42920</v>
      </c>
      <c r="B2528" s="37" t="s">
        <v>199</v>
      </c>
      <c r="C2528" s="37">
        <v>500</v>
      </c>
      <c r="D2528" s="37" t="s">
        <v>20</v>
      </c>
      <c r="E2528" s="74">
        <v>1086</v>
      </c>
      <c r="F2528" s="37">
        <v>1083</v>
      </c>
      <c r="G2528" s="37">
        <v>1077</v>
      </c>
      <c r="H2528" s="74">
        <v>0</v>
      </c>
      <c r="I2528" s="49">
        <f t="shared" ref="I2528" si="6376">(IF(D2528="SELL",E2528-F2528,IF(D2528="BUY",F2528-E2528)))*C2528</f>
        <v>1500</v>
      </c>
      <c r="J2528" s="41">
        <f>(IF(D2528="SELL",IF(G2528="",0,F2528-G2528),IF(D2528="BUY",IF(G2528="",0,G2528-F2528))))*C2528</f>
        <v>3000</v>
      </c>
      <c r="K2528" s="8">
        <v>0</v>
      </c>
      <c r="L2528" s="49">
        <f t="shared" ref="L2528" si="6377">(J2528+I2528+K2528)/C2528</f>
        <v>9</v>
      </c>
      <c r="M2528" s="49">
        <f t="shared" ref="M2528" si="6378">L2528*C2528</f>
        <v>4500</v>
      </c>
    </row>
    <row r="2529" spans="1:16" s="52" customFormat="1" x14ac:dyDescent="0.25">
      <c r="A2529" s="15">
        <v>42920</v>
      </c>
      <c r="B2529" s="37" t="s">
        <v>45</v>
      </c>
      <c r="C2529" s="37">
        <v>3000</v>
      </c>
      <c r="D2529" s="37" t="s">
        <v>17</v>
      </c>
      <c r="E2529" s="74">
        <v>208.5</v>
      </c>
      <c r="F2529" s="37">
        <v>209</v>
      </c>
      <c r="G2529" s="37">
        <v>210</v>
      </c>
      <c r="H2529" s="74">
        <v>0</v>
      </c>
      <c r="I2529" s="49">
        <f t="shared" ref="I2529" si="6379">(IF(D2529="SELL",E2529-F2529,IF(D2529="BUY",F2529-E2529)))*C2529</f>
        <v>1500</v>
      </c>
      <c r="J2529" s="41">
        <f>(IF(D2529="SELL",IF(G2529="",0,F2529-G2529),IF(D2529="BUY",IF(G2529="",0,G2529-F2529))))*C2529</f>
        <v>3000</v>
      </c>
      <c r="K2529" s="8">
        <v>0</v>
      </c>
      <c r="L2529" s="49">
        <f t="shared" ref="L2529" si="6380">(J2529+I2529+K2529)/C2529</f>
        <v>1.5</v>
      </c>
      <c r="M2529" s="49">
        <f t="shared" ref="M2529" si="6381">L2529*C2529</f>
        <v>4500</v>
      </c>
    </row>
    <row r="2530" spans="1:16" s="52" customFormat="1" x14ac:dyDescent="0.25">
      <c r="A2530" s="15">
        <v>42920</v>
      </c>
      <c r="B2530" s="37" t="s">
        <v>86</v>
      </c>
      <c r="C2530" s="37">
        <v>500</v>
      </c>
      <c r="D2530" s="37" t="s">
        <v>17</v>
      </c>
      <c r="E2530" s="74">
        <v>1027</v>
      </c>
      <c r="F2530" s="37">
        <v>1030</v>
      </c>
      <c r="G2530" s="37">
        <v>1036</v>
      </c>
      <c r="H2530" s="74">
        <v>1045</v>
      </c>
      <c r="I2530" s="49">
        <f t="shared" ref="I2530" si="6382">(IF(D2530="SELL",E2530-F2530,IF(D2530="BUY",F2530-E2530)))*C2530</f>
        <v>1500</v>
      </c>
      <c r="J2530" s="41">
        <f>(IF(D2530="SELL",IF(G2530="",0,F2530-G2530),IF(D2530="BUY",IF(G2530="",0,G2530-F2530))))*C2530</f>
        <v>3000</v>
      </c>
      <c r="K2530" s="8">
        <f t="shared" ref="K2530" si="6383">(IF(D2530="SELL",IF(H2530="",0,G2530-H2530),IF(D2530="BUY",IF(H2530="",0,(H2530-G2530)))))*C2530</f>
        <v>4500</v>
      </c>
      <c r="L2530" s="49">
        <f t="shared" ref="L2530" si="6384">(J2530+I2530+K2530)/C2530</f>
        <v>18</v>
      </c>
      <c r="M2530" s="49">
        <f t="shared" ref="M2530" si="6385">L2530*C2530</f>
        <v>9000</v>
      </c>
    </row>
    <row r="2531" spans="1:16" s="52" customFormat="1" x14ac:dyDescent="0.25">
      <c r="A2531" s="15">
        <v>42919</v>
      </c>
      <c r="B2531" s="37" t="s">
        <v>176</v>
      </c>
      <c r="C2531" s="37">
        <v>75</v>
      </c>
      <c r="D2531" s="37" t="s">
        <v>17</v>
      </c>
      <c r="E2531" s="74">
        <v>9590</v>
      </c>
      <c r="F2531" s="37">
        <v>9605</v>
      </c>
      <c r="G2531" s="37">
        <v>9630</v>
      </c>
      <c r="H2531" s="74">
        <v>0</v>
      </c>
      <c r="I2531" s="49">
        <f t="shared" ref="I2531" si="6386">(IF(D2531="SELL",E2531-F2531,IF(D2531="BUY",F2531-E2531)))*C2531</f>
        <v>1125</v>
      </c>
      <c r="J2531" s="41">
        <f>(IF(D2531="SELL",IF(G2531="",0,F2531-G2531),IF(D2531="BUY",IF(G2531="",0,G2531-F2531))))*C2531</f>
        <v>1875</v>
      </c>
      <c r="K2531" s="8">
        <v>0</v>
      </c>
      <c r="L2531" s="49">
        <f t="shared" ref="L2531" si="6387">(J2531+I2531+K2531)/C2531</f>
        <v>40</v>
      </c>
      <c r="M2531" s="49">
        <f t="shared" ref="M2531" si="6388">L2531*C2531</f>
        <v>3000</v>
      </c>
    </row>
    <row r="2532" spans="1:16" s="52" customFormat="1" x14ac:dyDescent="0.25">
      <c r="A2532" s="15">
        <v>42919</v>
      </c>
      <c r="B2532" s="37" t="s">
        <v>78</v>
      </c>
      <c r="C2532" s="37">
        <v>1500</v>
      </c>
      <c r="D2532" s="37" t="s">
        <v>17</v>
      </c>
      <c r="E2532" s="74">
        <v>659</v>
      </c>
      <c r="F2532" s="37">
        <v>661.5</v>
      </c>
      <c r="G2532" s="37">
        <v>0</v>
      </c>
      <c r="H2532" s="74">
        <v>0</v>
      </c>
      <c r="I2532" s="49">
        <f t="shared" ref="I2532" si="6389">(IF(D2532="SELL",E2532-F2532,IF(D2532="BUY",F2532-E2532)))*C2532</f>
        <v>3750</v>
      </c>
      <c r="J2532" s="41">
        <v>0</v>
      </c>
      <c r="K2532" s="8">
        <v>0</v>
      </c>
      <c r="L2532" s="49">
        <f t="shared" ref="L2532" si="6390">(J2532+I2532+K2532)/C2532</f>
        <v>2.5</v>
      </c>
      <c r="M2532" s="49">
        <f t="shared" ref="M2532" si="6391">L2532*C2532</f>
        <v>3750</v>
      </c>
    </row>
    <row r="2533" spans="1:16" s="52" customFormat="1" x14ac:dyDescent="0.25">
      <c r="A2533" s="15">
        <v>42919</v>
      </c>
      <c r="B2533" s="37" t="s">
        <v>179</v>
      </c>
      <c r="C2533" s="37">
        <v>700</v>
      </c>
      <c r="D2533" s="37" t="s">
        <v>17</v>
      </c>
      <c r="E2533" s="74">
        <v>387</v>
      </c>
      <c r="F2533" s="37">
        <v>388</v>
      </c>
      <c r="G2533" s="37">
        <v>390</v>
      </c>
      <c r="H2533" s="74">
        <v>394</v>
      </c>
      <c r="I2533" s="49">
        <f t="shared" ref="I2533" si="6392">(IF(D2533="SELL",E2533-F2533,IF(D2533="BUY",F2533-E2533)))*C2533</f>
        <v>700</v>
      </c>
      <c r="J2533" s="41">
        <f>(IF(D2533="SELL",IF(G2533="",0,F2533-G2533),IF(D2533="BUY",IF(G2533="",0,G2533-F2533))))*C2533</f>
        <v>1400</v>
      </c>
      <c r="K2533" s="8">
        <f t="shared" ref="K2533" si="6393">(IF(D2533="SELL",IF(H2533="",0,G2533-H2533),IF(D2533="BUY",IF(H2533="",0,(H2533-G2533)))))*C2533</f>
        <v>2800</v>
      </c>
      <c r="L2533" s="49">
        <f t="shared" ref="L2533" si="6394">(J2533+I2533+K2533)/C2533</f>
        <v>7</v>
      </c>
      <c r="M2533" s="49">
        <f t="shared" ref="M2533" si="6395">L2533*C2533</f>
        <v>4900</v>
      </c>
    </row>
    <row r="2534" spans="1:16" s="52" customFormat="1" x14ac:dyDescent="0.25">
      <c r="A2534" s="15">
        <v>42919</v>
      </c>
      <c r="B2534" s="37" t="s">
        <v>104</v>
      </c>
      <c r="C2534" s="37">
        <v>700</v>
      </c>
      <c r="D2534" s="37" t="s">
        <v>17</v>
      </c>
      <c r="E2534" s="74">
        <v>1832</v>
      </c>
      <c r="F2534" s="37">
        <v>1834</v>
      </c>
      <c r="G2534" s="37">
        <v>1838</v>
      </c>
      <c r="H2534" s="74">
        <v>1844</v>
      </c>
      <c r="I2534" s="49">
        <f t="shared" ref="I2534" si="6396">(IF(D2534="SELL",E2534-F2534,IF(D2534="BUY",F2534-E2534)))*C2534</f>
        <v>1400</v>
      </c>
      <c r="J2534" s="41">
        <f>(IF(D2534="SELL",IF(G2534="",0,F2534-G2534),IF(D2534="BUY",IF(G2534="",0,G2534-F2534))))*C2534</f>
        <v>2800</v>
      </c>
      <c r="K2534" s="8">
        <f t="shared" ref="K2534:K2535" si="6397">(IF(D2534="SELL",IF(H2534="",0,G2534-H2534),IF(D2534="BUY",IF(H2534="",0,(H2534-G2534)))))*C2534</f>
        <v>4200</v>
      </c>
      <c r="L2534" s="49">
        <f t="shared" ref="L2534" si="6398">(J2534+I2534+K2534)/C2534</f>
        <v>12</v>
      </c>
      <c r="M2534" s="49">
        <f t="shared" ref="M2534" si="6399">L2534*C2534</f>
        <v>8400</v>
      </c>
    </row>
    <row r="2535" spans="1:16" s="52" customFormat="1" x14ac:dyDescent="0.25">
      <c r="A2535" s="15">
        <v>42919</v>
      </c>
      <c r="B2535" s="37" t="s">
        <v>198</v>
      </c>
      <c r="C2535" s="37">
        <v>7000</v>
      </c>
      <c r="D2535" s="37" t="s">
        <v>17</v>
      </c>
      <c r="E2535" s="74">
        <v>98.35</v>
      </c>
      <c r="F2535" s="37">
        <v>98.55</v>
      </c>
      <c r="G2535" s="37">
        <v>99.05</v>
      </c>
      <c r="H2535" s="74">
        <v>99.65</v>
      </c>
      <c r="I2535" s="49">
        <f t="shared" ref="I2535" si="6400">(IF(D2535="SELL",E2535-F2535,IF(D2535="BUY",F2535-E2535)))*C2535</f>
        <v>1400.00000000002</v>
      </c>
      <c r="J2535" s="41">
        <f>(IF(D2535="SELL",IF(G2535="",0,F2535-G2535),IF(D2535="BUY",IF(G2535="",0,G2535-F2535))))*C2535</f>
        <v>3500</v>
      </c>
      <c r="K2535" s="8">
        <f t="shared" si="6397"/>
        <v>4200.00000000006</v>
      </c>
      <c r="L2535" s="49">
        <f t="shared" ref="L2535" si="6401">(J2535+I2535+K2535)/C2535</f>
        <v>1.3000000000000114</v>
      </c>
      <c r="M2535" s="49">
        <f t="shared" ref="M2535" si="6402">L2535*C2535</f>
        <v>9100.00000000008</v>
      </c>
    </row>
    <row r="2536" spans="1:16" s="52" customFormat="1" x14ac:dyDescent="0.25">
      <c r="A2536" s="15">
        <v>42919</v>
      </c>
      <c r="B2536" s="37" t="s">
        <v>100</v>
      </c>
      <c r="C2536" s="37">
        <v>800</v>
      </c>
      <c r="D2536" s="37" t="s">
        <v>17</v>
      </c>
      <c r="E2536" s="74">
        <v>672</v>
      </c>
      <c r="F2536" s="37">
        <v>674</v>
      </c>
      <c r="G2536" s="37">
        <v>676</v>
      </c>
      <c r="H2536" s="74">
        <v>0</v>
      </c>
      <c r="I2536" s="49">
        <f t="shared" ref="I2536" si="6403">(IF(D2536="SELL",E2536-F2536,IF(D2536="BUY",F2536-E2536)))*C2536</f>
        <v>1600</v>
      </c>
      <c r="J2536" s="41">
        <f>(IF(D2536="SELL",IF(G2536="",0,F2536-G2536),IF(D2536="BUY",IF(G2536="",0,G2536-F2536))))*C2536</f>
        <v>1600</v>
      </c>
      <c r="K2536" s="8">
        <v>0</v>
      </c>
      <c r="L2536" s="49">
        <f t="shared" ref="L2536" si="6404">(J2536+I2536+K2536)/C2536</f>
        <v>4</v>
      </c>
      <c r="M2536" s="49">
        <f t="shared" ref="M2536" si="6405">L2536*C2536</f>
        <v>3200</v>
      </c>
    </row>
    <row r="2537" spans="1:16" s="52" customFormat="1" x14ac:dyDescent="0.25">
      <c r="A2537" s="15">
        <v>42916</v>
      </c>
      <c r="B2537" s="37" t="s">
        <v>176</v>
      </c>
      <c r="C2537" s="37">
        <v>75</v>
      </c>
      <c r="D2537" s="37" t="s">
        <v>17</v>
      </c>
      <c r="E2537" s="74">
        <v>9490</v>
      </c>
      <c r="F2537" s="37">
        <v>9515</v>
      </c>
      <c r="G2537" s="37">
        <v>9530</v>
      </c>
      <c r="H2537" s="74">
        <v>0</v>
      </c>
      <c r="I2537" s="49">
        <f t="shared" ref="I2537" si="6406">(IF(D2537="SELL",E2537-F2537,IF(D2537="BUY",F2537-E2537)))*C2537</f>
        <v>1875</v>
      </c>
      <c r="J2537" s="41">
        <f>(IF(D2537="SELL",IF(G2537="",0,F2537-G2537),IF(D2537="BUY",IF(G2537="",0,G2537-F2537))))*C2537</f>
        <v>1125</v>
      </c>
      <c r="K2537" s="8">
        <v>0</v>
      </c>
      <c r="L2537" s="49">
        <f t="shared" ref="L2537" si="6407">(J2537+I2537+K2537)/C2537</f>
        <v>40</v>
      </c>
      <c r="M2537" s="49">
        <f t="shared" ref="M2537" si="6408">L2537*C2537</f>
        <v>3000</v>
      </c>
    </row>
    <row r="2538" spans="1:16" s="52" customFormat="1" x14ac:dyDescent="0.25">
      <c r="A2538" s="15">
        <v>42916</v>
      </c>
      <c r="B2538" s="37" t="s">
        <v>45</v>
      </c>
      <c r="C2538" s="37">
        <v>3000</v>
      </c>
      <c r="D2538" s="37" t="s">
        <v>17</v>
      </c>
      <c r="E2538" s="74">
        <v>206.8</v>
      </c>
      <c r="F2538" s="37">
        <v>207.2</v>
      </c>
      <c r="G2538" s="37">
        <v>0</v>
      </c>
      <c r="H2538" s="74">
        <v>0</v>
      </c>
      <c r="I2538" s="49">
        <f t="shared" ref="I2538" si="6409">(IF(D2538="SELL",E2538-F2538,IF(D2538="BUY",F2538-E2538)))*C2538</f>
        <v>1199.9999999999318</v>
      </c>
      <c r="J2538" s="41">
        <v>0</v>
      </c>
      <c r="K2538" s="8">
        <v>0</v>
      </c>
      <c r="L2538" s="49">
        <f t="shared" ref="L2538" si="6410">(J2538+I2538+K2538)/C2538</f>
        <v>0.39999999999997726</v>
      </c>
      <c r="M2538" s="49">
        <f t="shared" ref="M2538" si="6411">L2538*C2538</f>
        <v>1199.9999999999318</v>
      </c>
    </row>
    <row r="2539" spans="1:16" s="52" customFormat="1" x14ac:dyDescent="0.25">
      <c r="A2539" s="15">
        <v>42916</v>
      </c>
      <c r="B2539" s="55" t="s">
        <v>100</v>
      </c>
      <c r="C2539" s="16">
        <v>600</v>
      </c>
      <c r="D2539" s="59" t="s">
        <v>17</v>
      </c>
      <c r="E2539" s="17">
        <v>648</v>
      </c>
      <c r="F2539" s="18">
        <v>650</v>
      </c>
      <c r="G2539" s="18">
        <v>0</v>
      </c>
      <c r="H2539" s="19">
        <v>0</v>
      </c>
      <c r="I2539" s="9">
        <f t="shared" ref="I2539" si="6412">(IF(D2539="SELL",E2539-F2539,IF(D2539="BUY",F2539-E2539)))*C2539</f>
        <v>1200</v>
      </c>
      <c r="J2539" s="41">
        <v>0</v>
      </c>
      <c r="K2539" s="8">
        <v>0</v>
      </c>
      <c r="L2539" s="8">
        <f t="shared" ref="L2539" si="6413">(J2539+I2539+K2539)/C2539</f>
        <v>2</v>
      </c>
      <c r="M2539" s="8">
        <f t="shared" ref="M2539" si="6414">L2539*C2539</f>
        <v>1200</v>
      </c>
    </row>
    <row r="2540" spans="1:16" s="13" customFormat="1" ht="15.75" customHeight="1" x14ac:dyDescent="0.25">
      <c r="A2540" s="15">
        <v>42916</v>
      </c>
      <c r="B2540" s="55" t="s">
        <v>118</v>
      </c>
      <c r="C2540" s="16">
        <v>1000</v>
      </c>
      <c r="D2540" s="59" t="s">
        <v>17</v>
      </c>
      <c r="E2540" s="17">
        <v>550</v>
      </c>
      <c r="F2540" s="18">
        <v>552.5</v>
      </c>
      <c r="G2540" s="18">
        <v>0</v>
      </c>
      <c r="H2540" s="19">
        <v>0</v>
      </c>
      <c r="I2540" s="9">
        <f t="shared" ref="I2540" si="6415">(IF(D2540="SELL",E2540-F2540,IF(D2540="BUY",F2540-E2540)))*C2540</f>
        <v>2500</v>
      </c>
      <c r="J2540" s="41">
        <v>0</v>
      </c>
      <c r="K2540" s="8">
        <v>0</v>
      </c>
      <c r="L2540" s="8">
        <f t="shared" ref="L2540" si="6416">(J2540+I2540+K2540)/C2540</f>
        <v>2.5</v>
      </c>
      <c r="M2540" s="8">
        <f t="shared" ref="M2540" si="6417">L2540*C2540</f>
        <v>2500</v>
      </c>
      <c r="P2540" s="14"/>
    </row>
    <row r="2541" spans="1:16" s="13" customFormat="1" ht="15.75" customHeight="1" x14ac:dyDescent="0.25">
      <c r="A2541" s="15">
        <v>42916</v>
      </c>
      <c r="B2541" s="55" t="s">
        <v>116</v>
      </c>
      <c r="C2541" s="16">
        <v>1200</v>
      </c>
      <c r="D2541" s="59" t="s">
        <v>20</v>
      </c>
      <c r="E2541" s="17">
        <v>506</v>
      </c>
      <c r="F2541" s="18">
        <v>504.75</v>
      </c>
      <c r="G2541" s="18">
        <v>0</v>
      </c>
      <c r="H2541" s="19">
        <v>0</v>
      </c>
      <c r="I2541" s="9">
        <f t="shared" ref="I2541" si="6418">(IF(D2541="SELL",E2541-F2541,IF(D2541="BUY",F2541-E2541)))*C2541</f>
        <v>1500</v>
      </c>
      <c r="J2541" s="41">
        <v>0</v>
      </c>
      <c r="K2541" s="8">
        <f t="shared" ref="K2541" si="6419">(IF(D2541="SELL",IF(H2541="",0,G2541-H2541),IF(D2541="BUY",IF(H2541="",0,(H2541-G2541)))))*C2541</f>
        <v>0</v>
      </c>
      <c r="L2541" s="8">
        <f t="shared" ref="L2541" si="6420">(J2541+I2541+K2541)/C2541</f>
        <v>1.25</v>
      </c>
      <c r="M2541" s="8">
        <f t="shared" ref="M2541" si="6421">L2541*C2541</f>
        <v>1500</v>
      </c>
      <c r="P2541" s="14"/>
    </row>
    <row r="2542" spans="1:16" s="13" customFormat="1" ht="15.75" customHeight="1" x14ac:dyDescent="0.25">
      <c r="A2542" s="15">
        <v>42916</v>
      </c>
      <c r="B2542" s="55" t="s">
        <v>142</v>
      </c>
      <c r="C2542" s="16">
        <v>400</v>
      </c>
      <c r="D2542" s="59" t="s">
        <v>20</v>
      </c>
      <c r="E2542" s="17">
        <v>1581</v>
      </c>
      <c r="F2542" s="18">
        <v>1577.5</v>
      </c>
      <c r="G2542" s="18">
        <v>1570</v>
      </c>
      <c r="H2542" s="19">
        <v>0</v>
      </c>
      <c r="I2542" s="9">
        <f t="shared" ref="I2542" si="6422">(IF(D2542="SELL",E2542-F2542,IF(D2542="BUY",F2542-E2542)))*C2542</f>
        <v>1400</v>
      </c>
      <c r="J2542" s="41">
        <f>(IF(D2542="SELL",IF(G2542="",0,F2542-G2542),IF(D2542="BUY",IF(G2542="",0,G2542-F2542))))*C2542</f>
        <v>3000</v>
      </c>
      <c r="K2542" s="8">
        <v>0</v>
      </c>
      <c r="L2542" s="8">
        <f t="shared" ref="L2542" si="6423">(J2542+I2542+K2542)/C2542</f>
        <v>11</v>
      </c>
      <c r="M2542" s="8">
        <f t="shared" ref="M2542" si="6424">L2542*C2542</f>
        <v>4400</v>
      </c>
      <c r="P2542" s="14"/>
    </row>
    <row r="2543" spans="1:16" s="13" customFormat="1" ht="15.75" customHeight="1" x14ac:dyDescent="0.25">
      <c r="A2543" s="15">
        <v>42915</v>
      </c>
      <c r="B2543" s="55" t="s">
        <v>176</v>
      </c>
      <c r="C2543" s="16">
        <v>75</v>
      </c>
      <c r="D2543" s="59" t="s">
        <v>17</v>
      </c>
      <c r="E2543" s="17">
        <v>9500</v>
      </c>
      <c r="F2543" s="18">
        <v>9515</v>
      </c>
      <c r="G2543" s="18">
        <v>9530</v>
      </c>
      <c r="H2543" s="19">
        <v>0</v>
      </c>
      <c r="I2543" s="9">
        <f t="shared" ref="I2543" si="6425">(IF(D2543="SELL",E2543-F2543,IF(D2543="BUY",F2543-E2543)))*C2543</f>
        <v>1125</v>
      </c>
      <c r="J2543" s="41">
        <f>(IF(D2543="SELL",IF(G2543="",0,F2543-G2543),IF(D2543="BUY",IF(G2543="",0,G2543-F2543))))*C2543</f>
        <v>1125</v>
      </c>
      <c r="K2543" s="8">
        <v>0</v>
      </c>
      <c r="L2543" s="8">
        <f t="shared" ref="L2543" si="6426">(J2543+I2543+K2543)/C2543</f>
        <v>30</v>
      </c>
      <c r="M2543" s="8">
        <f t="shared" ref="M2543" si="6427">L2543*C2543</f>
        <v>2250</v>
      </c>
      <c r="P2543" s="14"/>
    </row>
    <row r="2544" spans="1:16" s="13" customFormat="1" ht="15.75" customHeight="1" x14ac:dyDescent="0.25">
      <c r="A2544" s="15">
        <v>42915</v>
      </c>
      <c r="B2544" s="55" t="s">
        <v>116</v>
      </c>
      <c r="C2544" s="16">
        <v>1200</v>
      </c>
      <c r="D2544" s="59" t="s">
        <v>20</v>
      </c>
      <c r="E2544" s="17">
        <v>510</v>
      </c>
      <c r="F2544" s="18">
        <v>508.7</v>
      </c>
      <c r="G2544" s="18">
        <v>0</v>
      </c>
      <c r="H2544" s="19">
        <v>0</v>
      </c>
      <c r="I2544" s="9">
        <f t="shared" ref="I2544" si="6428">(IF(D2544="SELL",E2544-F2544,IF(D2544="BUY",F2544-E2544)))*C2544</f>
        <v>1560.0000000000136</v>
      </c>
      <c r="J2544" s="41">
        <v>0</v>
      </c>
      <c r="K2544" s="8">
        <f t="shared" ref="K2544" si="6429">(IF(D2544="SELL",IF(H2544="",0,G2544-H2544),IF(D2544="BUY",IF(H2544="",0,(H2544-G2544)))))*C2544</f>
        <v>0</v>
      </c>
      <c r="L2544" s="8">
        <f t="shared" ref="L2544" si="6430">(J2544+I2544+K2544)/C2544</f>
        <v>1.3000000000000114</v>
      </c>
      <c r="M2544" s="8">
        <f t="shared" ref="M2544" si="6431">L2544*C2544</f>
        <v>1560.0000000000136</v>
      </c>
      <c r="P2544" s="14"/>
    </row>
    <row r="2545" spans="1:16" s="13" customFormat="1" ht="15.75" customHeight="1" x14ac:dyDescent="0.25">
      <c r="A2545" s="15">
        <v>42915</v>
      </c>
      <c r="B2545" s="55" t="s">
        <v>76</v>
      </c>
      <c r="C2545" s="16">
        <v>750</v>
      </c>
      <c r="D2545" s="59" t="s">
        <v>17</v>
      </c>
      <c r="E2545" s="17">
        <v>1226</v>
      </c>
      <c r="F2545" s="18">
        <v>1219</v>
      </c>
      <c r="G2545" s="18">
        <v>0</v>
      </c>
      <c r="H2545" s="19">
        <v>0</v>
      </c>
      <c r="I2545" s="9">
        <f t="shared" ref="I2545" si="6432">(IF(D2545="SELL",E2545-F2545,IF(D2545="BUY",F2545-E2545)))*C2545</f>
        <v>-5250</v>
      </c>
      <c r="J2545" s="41">
        <v>0</v>
      </c>
      <c r="K2545" s="8">
        <f t="shared" ref="K2545" si="6433">(IF(D2545="SELL",IF(H2545="",0,G2545-H2545),IF(D2545="BUY",IF(H2545="",0,(H2545-G2545)))))*C2545</f>
        <v>0</v>
      </c>
      <c r="L2545" s="8">
        <f t="shared" ref="L2545" si="6434">(J2545+I2545+K2545)/C2545</f>
        <v>-7</v>
      </c>
      <c r="M2545" s="8">
        <f t="shared" ref="M2545" si="6435">L2545*C2545</f>
        <v>-5250</v>
      </c>
      <c r="P2545" s="14"/>
    </row>
    <row r="2546" spans="1:16" s="13" customFormat="1" ht="15.75" customHeight="1" x14ac:dyDescent="0.25">
      <c r="A2546" s="15">
        <v>42915</v>
      </c>
      <c r="B2546" s="55" t="s">
        <v>116</v>
      </c>
      <c r="C2546" s="16">
        <v>1200</v>
      </c>
      <c r="D2546" s="59" t="s">
        <v>17</v>
      </c>
      <c r="E2546" s="17">
        <v>513</v>
      </c>
      <c r="F2546" s="18">
        <v>514.29999999999995</v>
      </c>
      <c r="G2546" s="18">
        <v>0</v>
      </c>
      <c r="H2546" s="19">
        <v>0</v>
      </c>
      <c r="I2546" s="9">
        <f t="shared" ref="I2546" si="6436">(IF(D2546="SELL",E2546-F2546,IF(D2546="BUY",F2546-E2546)))*C2546</f>
        <v>1559.9999999999454</v>
      </c>
      <c r="J2546" s="41">
        <v>0</v>
      </c>
      <c r="K2546" s="8">
        <f t="shared" ref="K2546" si="6437">(IF(D2546="SELL",IF(H2546="",0,G2546-H2546),IF(D2546="BUY",IF(H2546="",0,(H2546-G2546)))))*C2546</f>
        <v>0</v>
      </c>
      <c r="L2546" s="8">
        <f t="shared" ref="L2546" si="6438">(J2546+I2546+K2546)/C2546</f>
        <v>1.2999999999999545</v>
      </c>
      <c r="M2546" s="8">
        <f t="shared" ref="M2546" si="6439">L2546*C2546</f>
        <v>1559.9999999999454</v>
      </c>
      <c r="P2546" s="14"/>
    </row>
    <row r="2547" spans="1:16" s="13" customFormat="1" ht="15.75" customHeight="1" x14ac:dyDescent="0.25">
      <c r="A2547" s="15">
        <v>42915</v>
      </c>
      <c r="B2547" s="55" t="s">
        <v>197</v>
      </c>
      <c r="C2547" s="16">
        <v>600</v>
      </c>
      <c r="D2547" s="59" t="s">
        <v>17</v>
      </c>
      <c r="E2547" s="17">
        <v>594</v>
      </c>
      <c r="F2547" s="18">
        <v>596.5</v>
      </c>
      <c r="G2547" s="18">
        <v>604.5</v>
      </c>
      <c r="H2547" s="19">
        <v>0</v>
      </c>
      <c r="I2547" s="9">
        <f t="shared" ref="I2547" si="6440">(IF(D2547="SELL",E2547-F2547,IF(D2547="BUY",F2547-E2547)))*C2547</f>
        <v>1500</v>
      </c>
      <c r="J2547" s="41">
        <f>(IF(D2547="SELL",IF(G2547="",0,F2547-G2547),IF(D2547="BUY",IF(G2547="",0,G2547-F2547))))*C2547</f>
        <v>4800</v>
      </c>
      <c r="K2547" s="8">
        <v>0</v>
      </c>
      <c r="L2547" s="8">
        <f t="shared" ref="L2547" si="6441">(J2547+I2547+K2547)/C2547</f>
        <v>10.5</v>
      </c>
      <c r="M2547" s="8">
        <f t="shared" ref="M2547" si="6442">L2547*C2547</f>
        <v>6300</v>
      </c>
      <c r="P2547" s="14"/>
    </row>
    <row r="2548" spans="1:16" s="13" customFormat="1" ht="15.75" customHeight="1" x14ac:dyDescent="0.25">
      <c r="A2548" s="15">
        <v>42915</v>
      </c>
      <c r="B2548" s="55" t="s">
        <v>33</v>
      </c>
      <c r="C2548" s="16">
        <v>1000</v>
      </c>
      <c r="D2548" s="59" t="s">
        <v>17</v>
      </c>
      <c r="E2548" s="17">
        <v>574</v>
      </c>
      <c r="F2548" s="18">
        <v>574</v>
      </c>
      <c r="G2548" s="18">
        <v>0</v>
      </c>
      <c r="H2548" s="19">
        <v>0</v>
      </c>
      <c r="I2548" s="9">
        <f t="shared" ref="I2548" si="6443">(IF(D2548="SELL",E2548-F2548,IF(D2548="BUY",F2548-E2548)))*C2548</f>
        <v>0</v>
      </c>
      <c r="J2548" s="41">
        <v>0</v>
      </c>
      <c r="K2548" s="8">
        <f t="shared" ref="K2548" si="6444">(IF(D2548="SELL",IF(H2548="",0,G2548-H2548),IF(D2548="BUY",IF(H2548="",0,(H2548-G2548)))))*C2548</f>
        <v>0</v>
      </c>
      <c r="L2548" s="8">
        <f t="shared" ref="L2548" si="6445">(J2548+I2548+K2548)/C2548</f>
        <v>0</v>
      </c>
      <c r="M2548" s="8">
        <f t="shared" ref="M2548" si="6446">L2548*C2548</f>
        <v>0</v>
      </c>
      <c r="P2548" s="14"/>
    </row>
    <row r="2549" spans="1:16" s="13" customFormat="1" ht="15.75" customHeight="1" x14ac:dyDescent="0.25">
      <c r="A2549" s="15">
        <v>42915</v>
      </c>
      <c r="B2549" s="55" t="s">
        <v>90</v>
      </c>
      <c r="C2549" s="16">
        <v>1000</v>
      </c>
      <c r="D2549" s="59" t="s">
        <v>17</v>
      </c>
      <c r="E2549" s="17">
        <v>710</v>
      </c>
      <c r="F2549" s="18">
        <v>711.5</v>
      </c>
      <c r="G2549" s="18">
        <v>714.4</v>
      </c>
      <c r="H2549" s="19">
        <v>719</v>
      </c>
      <c r="I2549" s="9">
        <f t="shared" ref="I2549" si="6447">(IF(D2549="SELL",E2549-F2549,IF(D2549="BUY",F2549-E2549)))*C2549</f>
        <v>1500</v>
      </c>
      <c r="J2549" s="41">
        <f>(IF(D2549="SELL",IF(G2549="",0,F2549-G2549),IF(D2549="BUY",IF(G2549="",0,G2549-F2549))))*C2549</f>
        <v>2899.9999999999773</v>
      </c>
      <c r="K2549" s="8">
        <f t="shared" ref="K2549:K2551" si="6448">(IF(D2549="SELL",IF(H2549="",0,G2549-H2549),IF(D2549="BUY",IF(H2549="",0,(H2549-G2549)))))*C2549</f>
        <v>4600.0000000000227</v>
      </c>
      <c r="L2549" s="8">
        <f t="shared" ref="L2549" si="6449">(J2549+I2549+K2549)/C2549</f>
        <v>9</v>
      </c>
      <c r="M2549" s="8">
        <f t="shared" ref="M2549" si="6450">L2549*C2549</f>
        <v>9000</v>
      </c>
      <c r="P2549" s="14"/>
    </row>
    <row r="2550" spans="1:16" s="13" customFormat="1" ht="15.75" customHeight="1" x14ac:dyDescent="0.25">
      <c r="A2550" s="15">
        <v>42914</v>
      </c>
      <c r="B2550" s="55" t="s">
        <v>176</v>
      </c>
      <c r="C2550" s="16">
        <v>75</v>
      </c>
      <c r="D2550" s="59" t="s">
        <v>17</v>
      </c>
      <c r="E2550" s="17">
        <v>9500</v>
      </c>
      <c r="F2550" s="18">
        <v>9515</v>
      </c>
      <c r="G2550" s="18">
        <v>0</v>
      </c>
      <c r="H2550" s="19">
        <v>0</v>
      </c>
      <c r="I2550" s="9">
        <f t="shared" ref="I2550" si="6451">(IF(D2550="SELL",E2550-F2550,IF(D2550="BUY",F2550-E2550)))*C2550</f>
        <v>1125</v>
      </c>
      <c r="J2550" s="41">
        <v>0</v>
      </c>
      <c r="K2550" s="8">
        <f t="shared" ref="K2550" si="6452">(IF(D2550="SELL",IF(H2550="",0,G2550-H2550),IF(D2550="BUY",IF(H2550="",0,(H2550-G2550)))))*C2550</f>
        <v>0</v>
      </c>
      <c r="L2550" s="8">
        <f t="shared" ref="L2550" si="6453">(J2550+I2550+K2550)/C2550</f>
        <v>15</v>
      </c>
      <c r="M2550" s="8">
        <f t="shared" ref="M2550" si="6454">L2550*C2550</f>
        <v>1125</v>
      </c>
      <c r="P2550" s="14"/>
    </row>
    <row r="2551" spans="1:16" s="13" customFormat="1" ht="15.75" customHeight="1" x14ac:dyDescent="0.25">
      <c r="A2551" s="15">
        <v>42914</v>
      </c>
      <c r="B2551" s="55" t="s">
        <v>142</v>
      </c>
      <c r="C2551" s="16">
        <v>400</v>
      </c>
      <c r="D2551" s="59" t="s">
        <v>17</v>
      </c>
      <c r="E2551" s="17">
        <v>1661</v>
      </c>
      <c r="F2551" s="18">
        <v>1665</v>
      </c>
      <c r="G2551" s="18">
        <v>1673</v>
      </c>
      <c r="H2551" s="19">
        <v>1681</v>
      </c>
      <c r="I2551" s="9">
        <f t="shared" ref="I2551" si="6455">(IF(D2551="SELL",E2551-F2551,IF(D2551="BUY",F2551-E2551)))*C2551</f>
        <v>1600</v>
      </c>
      <c r="J2551" s="41">
        <f>(IF(D2551="SELL",IF(G2551="",0,F2551-G2551),IF(D2551="BUY",IF(G2551="",0,G2551-F2551))))*C2551</f>
        <v>3200</v>
      </c>
      <c r="K2551" s="8">
        <f t="shared" si="6448"/>
        <v>3200</v>
      </c>
      <c r="L2551" s="8">
        <f t="shared" ref="L2551" si="6456">(J2551+I2551+K2551)/C2551</f>
        <v>20</v>
      </c>
      <c r="M2551" s="8">
        <f t="shared" ref="M2551" si="6457">L2551*C2551</f>
        <v>8000</v>
      </c>
      <c r="P2551" s="14"/>
    </row>
    <row r="2552" spans="1:16" s="13" customFormat="1" ht="15.75" customHeight="1" x14ac:dyDescent="0.25">
      <c r="A2552" s="15">
        <v>42914</v>
      </c>
      <c r="B2552" s="55" t="s">
        <v>151</v>
      </c>
      <c r="C2552" s="16">
        <v>1200</v>
      </c>
      <c r="D2552" s="59" t="s">
        <v>20</v>
      </c>
      <c r="E2552" s="17">
        <v>205</v>
      </c>
      <c r="F2552" s="18">
        <v>204.4</v>
      </c>
      <c r="G2552" s="18">
        <v>0</v>
      </c>
      <c r="H2552" s="19">
        <v>0</v>
      </c>
      <c r="I2552" s="9">
        <f t="shared" ref="I2552" si="6458">(IF(D2552="SELL",E2552-F2552,IF(D2552="BUY",F2552-E2552)))*C2552</f>
        <v>719.99999999999318</v>
      </c>
      <c r="J2552" s="41">
        <v>0</v>
      </c>
      <c r="K2552" s="8">
        <f t="shared" ref="K2552" si="6459">(IF(D2552="SELL",IF(H2552="",0,G2552-H2552),IF(D2552="BUY",IF(H2552="",0,(H2552-G2552)))))*C2552</f>
        <v>0</v>
      </c>
      <c r="L2552" s="8">
        <f t="shared" ref="L2552" si="6460">(J2552+I2552+K2552)/C2552</f>
        <v>0.59999999999999432</v>
      </c>
      <c r="M2552" s="8">
        <f t="shared" ref="M2552" si="6461">L2552*C2552</f>
        <v>719.99999999999318</v>
      </c>
      <c r="P2552" s="14"/>
    </row>
    <row r="2553" spans="1:16" s="13" customFormat="1" ht="15.75" customHeight="1" x14ac:dyDescent="0.25">
      <c r="A2553" s="15">
        <v>42914</v>
      </c>
      <c r="B2553" s="55" t="s">
        <v>116</v>
      </c>
      <c r="C2553" s="16">
        <v>1200</v>
      </c>
      <c r="D2553" s="59" t="s">
        <v>17</v>
      </c>
      <c r="E2553" s="17">
        <v>496.5</v>
      </c>
      <c r="F2553" s="18">
        <v>498</v>
      </c>
      <c r="G2553" s="18">
        <v>0</v>
      </c>
      <c r="H2553" s="19">
        <v>0</v>
      </c>
      <c r="I2553" s="9">
        <f t="shared" ref="I2553" si="6462">(IF(D2553="SELL",E2553-F2553,IF(D2553="BUY",F2553-E2553)))*C2553</f>
        <v>1800</v>
      </c>
      <c r="J2553" s="41">
        <v>0</v>
      </c>
      <c r="K2553" s="8">
        <f t="shared" ref="K2553" si="6463">(IF(D2553="SELL",IF(H2553="",0,G2553-H2553),IF(D2553="BUY",IF(H2553="",0,(H2553-G2553)))))*C2553</f>
        <v>0</v>
      </c>
      <c r="L2553" s="8">
        <f t="shared" ref="L2553" si="6464">(J2553+I2553+K2553)/C2553</f>
        <v>1.5</v>
      </c>
      <c r="M2553" s="8">
        <f t="shared" ref="M2553" si="6465">L2553*C2553</f>
        <v>1800</v>
      </c>
      <c r="P2553" s="14"/>
    </row>
    <row r="2554" spans="1:16" s="13" customFormat="1" ht="15.75" customHeight="1" x14ac:dyDescent="0.25">
      <c r="A2554" s="15">
        <v>42914</v>
      </c>
      <c r="B2554" s="55" t="s">
        <v>161</v>
      </c>
      <c r="C2554" s="16">
        <v>8000</v>
      </c>
      <c r="D2554" s="59" t="s">
        <v>17</v>
      </c>
      <c r="E2554" s="17">
        <v>134.80000000000001</v>
      </c>
      <c r="F2554" s="18">
        <v>135</v>
      </c>
      <c r="G2554" s="18">
        <v>135.4</v>
      </c>
      <c r="H2554" s="19">
        <v>136</v>
      </c>
      <c r="I2554" s="9">
        <f t="shared" ref="I2554" si="6466">(IF(D2554="SELL",E2554-F2554,IF(D2554="BUY",F2554-E2554)))*C2554</f>
        <v>1599.9999999999091</v>
      </c>
      <c r="J2554" s="41">
        <f>(IF(D2554="SELL",IF(G2554="",0,F2554-G2554),IF(D2554="BUY",IF(G2554="",0,G2554-F2554))))*C2554</f>
        <v>3200.0000000000455</v>
      </c>
      <c r="K2554" s="8">
        <f t="shared" ref="K2554" si="6467">(IF(D2554="SELL",IF(H2554="",0,G2554-H2554),IF(D2554="BUY",IF(H2554="",0,(H2554-G2554)))))*C2554</f>
        <v>4799.9999999999545</v>
      </c>
      <c r="L2554" s="8">
        <f t="shared" ref="L2554" si="6468">(J2554+I2554+K2554)/C2554</f>
        <v>1.1999999999999886</v>
      </c>
      <c r="M2554" s="8">
        <f t="shared" ref="M2554" si="6469">L2554*C2554</f>
        <v>9599.9999999999091</v>
      </c>
      <c r="P2554" s="14"/>
    </row>
    <row r="2555" spans="1:16" s="13" customFormat="1" ht="15.75" customHeight="1" x14ac:dyDescent="0.25">
      <c r="A2555" s="15">
        <v>42914</v>
      </c>
      <c r="B2555" s="55" t="s">
        <v>68</v>
      </c>
      <c r="C2555" s="16">
        <v>1500</v>
      </c>
      <c r="D2555" s="59" t="s">
        <v>17</v>
      </c>
      <c r="E2555" s="17">
        <v>398</v>
      </c>
      <c r="F2555" s="18">
        <v>399</v>
      </c>
      <c r="G2555" s="18">
        <v>0</v>
      </c>
      <c r="H2555" s="19">
        <v>0</v>
      </c>
      <c r="I2555" s="9">
        <f t="shared" ref="I2555" si="6470">(IF(D2555="SELL",E2555-F2555,IF(D2555="BUY",F2555-E2555)))*C2555</f>
        <v>1500</v>
      </c>
      <c r="J2555" s="41">
        <v>0</v>
      </c>
      <c r="K2555" s="8">
        <v>0</v>
      </c>
      <c r="L2555" s="8">
        <f t="shared" ref="L2555" si="6471">(J2555+I2555+K2555)/C2555</f>
        <v>1</v>
      </c>
      <c r="M2555" s="8">
        <f t="shared" ref="M2555" si="6472">L2555*C2555</f>
        <v>1500</v>
      </c>
      <c r="P2555" s="14"/>
    </row>
    <row r="2556" spans="1:16" s="13" customFormat="1" ht="15.75" customHeight="1" x14ac:dyDescent="0.25">
      <c r="A2556" s="15">
        <v>42913</v>
      </c>
      <c r="B2556" s="55" t="s">
        <v>136</v>
      </c>
      <c r="C2556" s="16">
        <v>1200</v>
      </c>
      <c r="D2556" s="59" t="s">
        <v>17</v>
      </c>
      <c r="E2556" s="17">
        <v>605</v>
      </c>
      <c r="F2556" s="18">
        <v>606.25</v>
      </c>
      <c r="G2556" s="18">
        <v>0</v>
      </c>
      <c r="H2556" s="19">
        <v>0</v>
      </c>
      <c r="I2556" s="9">
        <f t="shared" ref="I2556" si="6473">(IF(D2556="SELL",E2556-F2556,IF(D2556="BUY",F2556-E2556)))*C2556</f>
        <v>1500</v>
      </c>
      <c r="J2556" s="41">
        <v>0</v>
      </c>
      <c r="K2556" s="8">
        <v>0</v>
      </c>
      <c r="L2556" s="8">
        <f t="shared" ref="L2556" si="6474">(J2556+I2556+K2556)/C2556</f>
        <v>1.25</v>
      </c>
      <c r="M2556" s="8">
        <f t="shared" ref="M2556" si="6475">L2556*C2556</f>
        <v>1500</v>
      </c>
      <c r="P2556" s="14"/>
    </row>
    <row r="2557" spans="1:16" s="13" customFormat="1" ht="15.75" customHeight="1" x14ac:dyDescent="0.25">
      <c r="A2557" s="15">
        <v>42913</v>
      </c>
      <c r="B2557" s="55" t="s">
        <v>78</v>
      </c>
      <c r="C2557" s="16">
        <v>1500</v>
      </c>
      <c r="D2557" s="59" t="s">
        <v>17</v>
      </c>
      <c r="E2557" s="17">
        <v>643</v>
      </c>
      <c r="F2557" s="18">
        <v>643</v>
      </c>
      <c r="G2557" s="18">
        <v>0</v>
      </c>
      <c r="H2557" s="19">
        <v>0</v>
      </c>
      <c r="I2557" s="9">
        <f t="shared" ref="I2557" si="6476">(IF(D2557="SELL",E2557-F2557,IF(D2557="BUY",F2557-E2557)))*C2557</f>
        <v>0</v>
      </c>
      <c r="J2557" s="41">
        <v>0</v>
      </c>
      <c r="K2557" s="8">
        <v>0</v>
      </c>
      <c r="L2557" s="8">
        <f t="shared" ref="L2557" si="6477">(J2557+I2557+K2557)/C2557</f>
        <v>0</v>
      </c>
      <c r="M2557" s="8">
        <f t="shared" ref="M2557" si="6478">L2557*C2557</f>
        <v>0</v>
      </c>
      <c r="P2557" s="14"/>
    </row>
    <row r="2558" spans="1:16" s="13" customFormat="1" ht="15.75" customHeight="1" x14ac:dyDescent="0.25">
      <c r="A2558" s="15">
        <v>42913</v>
      </c>
      <c r="B2558" s="55" t="s">
        <v>157</v>
      </c>
      <c r="C2558" s="16">
        <v>700</v>
      </c>
      <c r="D2558" s="59" t="s">
        <v>17</v>
      </c>
      <c r="E2558" s="17">
        <v>688</v>
      </c>
      <c r="F2558" s="18">
        <v>688</v>
      </c>
      <c r="G2558" s="18">
        <v>0</v>
      </c>
      <c r="H2558" s="19">
        <v>0</v>
      </c>
      <c r="I2558" s="9">
        <f t="shared" ref="I2558" si="6479">(IF(D2558="SELL",E2558-F2558,IF(D2558="BUY",F2558-E2558)))*C2558</f>
        <v>0</v>
      </c>
      <c r="J2558" s="41">
        <v>0</v>
      </c>
      <c r="K2558" s="8">
        <v>0</v>
      </c>
      <c r="L2558" s="8">
        <f t="shared" ref="L2558" si="6480">(J2558+I2558+K2558)/C2558</f>
        <v>0</v>
      </c>
      <c r="M2558" s="8">
        <f t="shared" ref="M2558" si="6481">L2558*C2558</f>
        <v>0</v>
      </c>
      <c r="P2558" s="14"/>
    </row>
    <row r="2559" spans="1:16" s="13" customFormat="1" ht="15.75" customHeight="1" x14ac:dyDescent="0.25">
      <c r="A2559" s="15">
        <v>42913</v>
      </c>
      <c r="B2559" s="55" t="s">
        <v>74</v>
      </c>
      <c r="C2559" s="16">
        <v>3500</v>
      </c>
      <c r="D2559" s="59" t="s">
        <v>20</v>
      </c>
      <c r="E2559" s="17">
        <v>155.6</v>
      </c>
      <c r="F2559" s="18">
        <v>155.19999999999999</v>
      </c>
      <c r="G2559" s="18">
        <v>154.4</v>
      </c>
      <c r="H2559" s="19">
        <v>0</v>
      </c>
      <c r="I2559" s="9">
        <f t="shared" ref="I2559" si="6482">(IF(D2559="SELL",E2559-F2559,IF(D2559="BUY",F2559-E2559)))*C2559</f>
        <v>1400.00000000002</v>
      </c>
      <c r="J2559" s="41">
        <f>(IF(D2559="SELL",IF(G2559="",0,F2559-G2559),IF(D2559="BUY",IF(G2559="",0,G2559-F2559))))*C2559</f>
        <v>2799.9999999999404</v>
      </c>
      <c r="K2559" s="8">
        <v>0</v>
      </c>
      <c r="L2559" s="8">
        <f t="shared" ref="L2559" si="6483">(J2559+I2559+K2559)/C2559</f>
        <v>1.1999999999999886</v>
      </c>
      <c r="M2559" s="8">
        <f t="shared" ref="M2559" si="6484">L2559*C2559</f>
        <v>4199.99999999996</v>
      </c>
      <c r="P2559" s="14"/>
    </row>
    <row r="2560" spans="1:16" s="13" customFormat="1" ht="15.75" customHeight="1" x14ac:dyDescent="0.25">
      <c r="A2560" s="15">
        <v>42909</v>
      </c>
      <c r="B2560" s="55" t="s">
        <v>121</v>
      </c>
      <c r="C2560" s="16">
        <v>600</v>
      </c>
      <c r="D2560" s="59" t="s">
        <v>17</v>
      </c>
      <c r="E2560" s="17">
        <v>1166</v>
      </c>
      <c r="F2560" s="18">
        <v>1159</v>
      </c>
      <c r="G2560" s="18">
        <v>0</v>
      </c>
      <c r="H2560" s="19">
        <v>0</v>
      </c>
      <c r="I2560" s="9">
        <f t="shared" ref="I2560" si="6485">(IF(D2560="SELL",E2560-F2560,IF(D2560="BUY",F2560-E2560)))*C2560</f>
        <v>-4200</v>
      </c>
      <c r="J2560" s="41">
        <v>0</v>
      </c>
      <c r="K2560" s="8">
        <v>0</v>
      </c>
      <c r="L2560" s="8">
        <f t="shared" ref="L2560" si="6486">(J2560+I2560+K2560)/C2560</f>
        <v>-7</v>
      </c>
      <c r="M2560" s="8">
        <f t="shared" ref="M2560" si="6487">L2560*C2560</f>
        <v>-4200</v>
      </c>
      <c r="P2560" s="14"/>
    </row>
    <row r="2561" spans="1:16" s="13" customFormat="1" ht="15.75" customHeight="1" x14ac:dyDescent="0.25">
      <c r="A2561" s="15">
        <v>42909</v>
      </c>
      <c r="B2561" s="55" t="s">
        <v>196</v>
      </c>
      <c r="C2561" s="16">
        <v>40</v>
      </c>
      <c r="D2561" s="59" t="s">
        <v>20</v>
      </c>
      <c r="E2561" s="17">
        <v>23400</v>
      </c>
      <c r="F2561" s="18">
        <v>23300</v>
      </c>
      <c r="G2561" s="18">
        <v>0</v>
      </c>
      <c r="H2561" s="19">
        <v>0</v>
      </c>
      <c r="I2561" s="9">
        <f t="shared" ref="I2561" si="6488">(IF(D2561="SELL",E2561-F2561,IF(D2561="BUY",F2561-E2561)))*C2561</f>
        <v>4000</v>
      </c>
      <c r="J2561" s="41">
        <v>0</v>
      </c>
      <c r="K2561" s="8">
        <v>0</v>
      </c>
      <c r="L2561" s="8">
        <f t="shared" ref="L2561" si="6489">(J2561+I2561+K2561)/C2561</f>
        <v>100</v>
      </c>
      <c r="M2561" s="8">
        <f t="shared" ref="M2561" si="6490">L2561*C2561</f>
        <v>4000</v>
      </c>
      <c r="P2561" s="14"/>
    </row>
    <row r="2562" spans="1:16" s="13" customFormat="1" ht="15.75" customHeight="1" x14ac:dyDescent="0.25">
      <c r="A2562" s="15">
        <v>42909</v>
      </c>
      <c r="B2562" s="55" t="s">
        <v>176</v>
      </c>
      <c r="C2562" s="16">
        <v>75</v>
      </c>
      <c r="D2562" s="59" t="s">
        <v>17</v>
      </c>
      <c r="E2562" s="17">
        <v>9580</v>
      </c>
      <c r="F2562" s="18">
        <v>9590</v>
      </c>
      <c r="G2562" s="18">
        <v>9600</v>
      </c>
      <c r="H2562" s="19">
        <v>0</v>
      </c>
      <c r="I2562" s="9">
        <f t="shared" ref="I2562" si="6491">(IF(D2562="SELL",E2562-F2562,IF(D2562="BUY",F2562-E2562)))*C2562</f>
        <v>750</v>
      </c>
      <c r="J2562" s="41">
        <f>(IF(D2562="SELL",IF(G2562="",0,F2562-G2562),IF(D2562="BUY",IF(G2562="",0,G2562-F2562))))*C2562</f>
        <v>750</v>
      </c>
      <c r="K2562" s="8">
        <v>0</v>
      </c>
      <c r="L2562" s="8">
        <f t="shared" ref="L2562" si="6492">(J2562+I2562+K2562)/C2562</f>
        <v>20</v>
      </c>
      <c r="M2562" s="8">
        <f t="shared" ref="M2562" si="6493">L2562*C2562</f>
        <v>1500</v>
      </c>
      <c r="P2562" s="14"/>
    </row>
    <row r="2563" spans="1:16" s="13" customFormat="1" ht="15.75" customHeight="1" x14ac:dyDescent="0.25">
      <c r="A2563" s="15">
        <v>42909</v>
      </c>
      <c r="B2563" s="55" t="s">
        <v>82</v>
      </c>
      <c r="C2563" s="16">
        <v>1200</v>
      </c>
      <c r="D2563" s="59" t="s">
        <v>17</v>
      </c>
      <c r="E2563" s="17">
        <v>520</v>
      </c>
      <c r="F2563" s="18">
        <v>529.5</v>
      </c>
      <c r="G2563" s="18">
        <v>532</v>
      </c>
      <c r="H2563" s="19">
        <v>0</v>
      </c>
      <c r="I2563" s="9">
        <f t="shared" ref="I2563" si="6494">(IF(D2563="SELL",E2563-F2563,IF(D2563="BUY",F2563-E2563)))*C2563</f>
        <v>11400</v>
      </c>
      <c r="J2563" s="41">
        <f>(IF(D2563="SELL",IF(G2563="",0,F2563-G2563),IF(D2563="BUY",IF(G2563="",0,G2563-F2563))))*C2563</f>
        <v>3000</v>
      </c>
      <c r="K2563" s="8">
        <v>0</v>
      </c>
      <c r="L2563" s="8">
        <f t="shared" ref="L2563" si="6495">(J2563+I2563+K2563)/C2563</f>
        <v>12</v>
      </c>
      <c r="M2563" s="8">
        <f t="shared" ref="M2563" si="6496">L2563*C2563</f>
        <v>14400</v>
      </c>
      <c r="P2563" s="14"/>
    </row>
    <row r="2564" spans="1:16" s="13" customFormat="1" ht="15.75" customHeight="1" x14ac:dyDescent="0.25">
      <c r="A2564" s="15">
        <v>42909</v>
      </c>
      <c r="B2564" s="55" t="s">
        <v>104</v>
      </c>
      <c r="C2564" s="16">
        <v>700</v>
      </c>
      <c r="D2564" s="59" t="s">
        <v>20</v>
      </c>
      <c r="E2564" s="17">
        <v>1816</v>
      </c>
      <c r="F2564" s="18">
        <v>1814</v>
      </c>
      <c r="G2564" s="18">
        <v>1810</v>
      </c>
      <c r="H2564" s="19">
        <v>1806</v>
      </c>
      <c r="I2564" s="9">
        <f t="shared" ref="I2564" si="6497">(IF(D2564="SELL",E2564-F2564,IF(D2564="BUY",F2564-E2564)))*C2564</f>
        <v>1400</v>
      </c>
      <c r="J2564" s="41">
        <f>(IF(D2564="SELL",IF(G2564="",0,F2564-G2564),IF(D2564="BUY",IF(G2564="",0,G2564-F2564))))*C2564</f>
        <v>2800</v>
      </c>
      <c r="K2564" s="8">
        <f t="shared" ref="K2564" si="6498">(IF(D2564="SELL",IF(H2564="",0,G2564-H2564),IF(D2564="BUY",IF(H2564="",0,(H2564-G2564)))))*C2564</f>
        <v>2800</v>
      </c>
      <c r="L2564" s="8">
        <f t="shared" ref="L2564" si="6499">(J2564+I2564+K2564)/C2564</f>
        <v>10</v>
      </c>
      <c r="M2564" s="8">
        <f t="shared" ref="M2564" si="6500">L2564*C2564</f>
        <v>7000</v>
      </c>
      <c r="P2564" s="14"/>
    </row>
    <row r="2565" spans="1:16" s="13" customFormat="1" ht="15.75" customHeight="1" x14ac:dyDescent="0.25">
      <c r="A2565" s="15">
        <v>42909</v>
      </c>
      <c r="B2565" s="55" t="s">
        <v>121</v>
      </c>
      <c r="C2565" s="16">
        <v>600</v>
      </c>
      <c r="D2565" s="59" t="s">
        <v>20</v>
      </c>
      <c r="E2565" s="17">
        <v>1157</v>
      </c>
      <c r="F2565" s="18">
        <v>1154.5</v>
      </c>
      <c r="G2565" s="18">
        <v>1149.0999999999999</v>
      </c>
      <c r="H2565" s="19">
        <v>0</v>
      </c>
      <c r="I2565" s="9">
        <f t="shared" ref="I2565" si="6501">(IF(D2565="SELL",E2565-F2565,IF(D2565="BUY",F2565-E2565)))*C2565</f>
        <v>1500</v>
      </c>
      <c r="J2565" s="41">
        <f>(IF(D2565="SELL",IF(G2565="",0,F2565-G2565),IF(D2565="BUY",IF(G2565="",0,G2565-F2565))))*C2565</f>
        <v>3240.0000000000546</v>
      </c>
      <c r="K2565" s="8">
        <v>0</v>
      </c>
      <c r="L2565" s="8">
        <f t="shared" ref="L2565" si="6502">(J2565+I2565+K2565)/C2565</f>
        <v>7.9000000000000909</v>
      </c>
      <c r="M2565" s="8">
        <f t="shared" ref="M2565" si="6503">L2565*C2565</f>
        <v>4740.0000000000546</v>
      </c>
      <c r="P2565" s="14"/>
    </row>
    <row r="2566" spans="1:16" s="13" customFormat="1" ht="15.75" customHeight="1" x14ac:dyDescent="0.25">
      <c r="A2566" s="15">
        <v>42908</v>
      </c>
      <c r="B2566" s="55" t="s">
        <v>195</v>
      </c>
      <c r="C2566" s="16">
        <v>40</v>
      </c>
      <c r="D2566" s="59" t="s">
        <v>17</v>
      </c>
      <c r="E2566" s="17">
        <v>23850</v>
      </c>
      <c r="F2566" s="18">
        <v>23875</v>
      </c>
      <c r="G2566" s="18">
        <v>0</v>
      </c>
      <c r="H2566" s="19">
        <v>0</v>
      </c>
      <c r="I2566" s="9">
        <f t="shared" ref="I2566" si="6504">(IF(D2566="SELL",E2566-F2566,IF(D2566="BUY",F2566-E2566)))*C2566</f>
        <v>1000</v>
      </c>
      <c r="J2566" s="41">
        <v>0</v>
      </c>
      <c r="K2566" s="8">
        <f t="shared" ref="K2566" si="6505">(IF(D2566="SELL",IF(H2566="",0,G2566-H2566),IF(D2566="BUY",IF(H2566="",0,(H2566-G2566)))))*C2566</f>
        <v>0</v>
      </c>
      <c r="L2566" s="8">
        <f t="shared" ref="L2566" si="6506">(J2566+I2566+K2566)/C2566</f>
        <v>25</v>
      </c>
      <c r="M2566" s="8">
        <f t="shared" ref="M2566" si="6507">L2566*C2566</f>
        <v>1000</v>
      </c>
      <c r="P2566" s="14"/>
    </row>
    <row r="2567" spans="1:16" s="13" customFormat="1" ht="15.75" customHeight="1" x14ac:dyDescent="0.25">
      <c r="A2567" s="15">
        <v>42908</v>
      </c>
      <c r="B2567" s="55" t="s">
        <v>123</v>
      </c>
      <c r="C2567" s="16">
        <v>550</v>
      </c>
      <c r="D2567" s="59" t="s">
        <v>17</v>
      </c>
      <c r="E2567" s="17">
        <v>1108</v>
      </c>
      <c r="F2567" s="18">
        <v>1108</v>
      </c>
      <c r="G2567" s="18">
        <v>0</v>
      </c>
      <c r="H2567" s="19">
        <v>0</v>
      </c>
      <c r="I2567" s="9">
        <f t="shared" ref="I2567" si="6508">(IF(D2567="SELL",E2567-F2567,IF(D2567="BUY",F2567-E2567)))*C2567</f>
        <v>0</v>
      </c>
      <c r="J2567" s="41">
        <v>0</v>
      </c>
      <c r="K2567" s="8">
        <f t="shared" ref="K2567" si="6509">(IF(D2567="SELL",IF(H2567="",0,G2567-H2567),IF(D2567="BUY",IF(H2567="",0,(H2567-G2567)))))*C2567</f>
        <v>0</v>
      </c>
      <c r="L2567" s="8">
        <f t="shared" ref="L2567" si="6510">(J2567+I2567+K2567)/C2567</f>
        <v>0</v>
      </c>
      <c r="M2567" s="8">
        <f t="shared" ref="M2567" si="6511">L2567*C2567</f>
        <v>0</v>
      </c>
      <c r="P2567" s="14"/>
    </row>
    <row r="2568" spans="1:16" s="13" customFormat="1" ht="15.75" customHeight="1" x14ac:dyDescent="0.25">
      <c r="A2568" s="15">
        <v>42908</v>
      </c>
      <c r="B2568" s="55" t="s">
        <v>194</v>
      </c>
      <c r="C2568" s="16">
        <v>500</v>
      </c>
      <c r="D2568" s="59" t="s">
        <v>17</v>
      </c>
      <c r="E2568" s="17">
        <v>1693</v>
      </c>
      <c r="F2568" s="18">
        <v>1696</v>
      </c>
      <c r="G2568" s="18">
        <v>1702</v>
      </c>
      <c r="H2568" s="19">
        <v>0</v>
      </c>
      <c r="I2568" s="9">
        <f t="shared" ref="I2568" si="6512">(IF(D2568="SELL",E2568-F2568,IF(D2568="BUY",F2568-E2568)))*C2568</f>
        <v>1500</v>
      </c>
      <c r="J2568" s="41">
        <f>(IF(D2568="SELL",IF(G2568="",0,F2568-G2568),IF(D2568="BUY",IF(G2568="",0,G2568-F2568))))*C2568</f>
        <v>3000</v>
      </c>
      <c r="K2568" s="8">
        <v>0</v>
      </c>
      <c r="L2568" s="8">
        <f t="shared" ref="L2568" si="6513">(J2568+I2568+K2568)/C2568</f>
        <v>9</v>
      </c>
      <c r="M2568" s="8">
        <f t="shared" ref="M2568" si="6514">L2568*C2568</f>
        <v>4500</v>
      </c>
      <c r="P2568" s="14"/>
    </row>
    <row r="2569" spans="1:16" s="13" customFormat="1" ht="15.75" customHeight="1" x14ac:dyDescent="0.25">
      <c r="A2569" s="15">
        <v>42908</v>
      </c>
      <c r="B2569" s="55" t="s">
        <v>97</v>
      </c>
      <c r="C2569" s="16">
        <v>600</v>
      </c>
      <c r="D2569" s="59" t="s">
        <v>17</v>
      </c>
      <c r="E2569" s="17">
        <v>1550</v>
      </c>
      <c r="F2569" s="18">
        <v>1552.5</v>
      </c>
      <c r="G2569" s="18">
        <v>1557.5</v>
      </c>
      <c r="H2569" s="19">
        <v>1565</v>
      </c>
      <c r="I2569" s="9">
        <f t="shared" ref="I2569" si="6515">(IF(D2569="SELL",E2569-F2569,IF(D2569="BUY",F2569-E2569)))*C2569</f>
        <v>1500</v>
      </c>
      <c r="J2569" s="41">
        <f>(IF(D2569="SELL",IF(G2569="",0,F2569-G2569),IF(D2569="BUY",IF(G2569="",0,G2569-F2569))))*C2569</f>
        <v>3000</v>
      </c>
      <c r="K2569" s="8">
        <f t="shared" ref="K2569" si="6516">(IF(D2569="SELL",IF(H2569="",0,G2569-H2569),IF(D2569="BUY",IF(H2569="",0,(H2569-G2569)))))*C2569</f>
        <v>4500</v>
      </c>
      <c r="L2569" s="8">
        <f t="shared" ref="L2569" si="6517">(J2569+I2569+K2569)/C2569</f>
        <v>15</v>
      </c>
      <c r="M2569" s="8">
        <f t="shared" ref="M2569" si="6518">L2569*C2569</f>
        <v>9000</v>
      </c>
      <c r="P2569" s="14"/>
    </row>
    <row r="2570" spans="1:16" s="13" customFormat="1" ht="15.75" customHeight="1" x14ac:dyDescent="0.25">
      <c r="A2570" s="15">
        <v>42908</v>
      </c>
      <c r="B2570" s="55" t="s">
        <v>111</v>
      </c>
      <c r="C2570" s="16">
        <v>700</v>
      </c>
      <c r="D2570" s="59" t="s">
        <v>17</v>
      </c>
      <c r="E2570" s="17">
        <v>531</v>
      </c>
      <c r="F2570" s="18">
        <v>533</v>
      </c>
      <c r="G2570" s="18">
        <v>536</v>
      </c>
      <c r="H2570" s="19">
        <v>540</v>
      </c>
      <c r="I2570" s="9">
        <f t="shared" ref="I2570" si="6519">(IF(D2570="SELL",E2570-F2570,IF(D2570="BUY",F2570-E2570)))*C2570</f>
        <v>1400</v>
      </c>
      <c r="J2570" s="41">
        <f>(IF(D2570="SELL",IF(G2570="",0,F2570-G2570),IF(D2570="BUY",IF(G2570="",0,G2570-F2570))))*C2570</f>
        <v>2100</v>
      </c>
      <c r="K2570" s="8">
        <f t="shared" ref="K2570" si="6520">(IF(D2570="SELL",IF(H2570="",0,G2570-H2570),IF(D2570="BUY",IF(H2570="",0,(H2570-G2570)))))*C2570</f>
        <v>2800</v>
      </c>
      <c r="L2570" s="8">
        <f t="shared" ref="L2570" si="6521">(J2570+I2570+K2570)/C2570</f>
        <v>9</v>
      </c>
      <c r="M2570" s="8">
        <f t="shared" ref="M2570" si="6522">L2570*C2570</f>
        <v>6300</v>
      </c>
      <c r="P2570" s="14"/>
    </row>
    <row r="2571" spans="1:16" s="13" customFormat="1" ht="15.75" customHeight="1" x14ac:dyDescent="0.25">
      <c r="A2571" s="15">
        <v>42907</v>
      </c>
      <c r="B2571" s="55" t="s">
        <v>163</v>
      </c>
      <c r="C2571" s="16">
        <v>8000</v>
      </c>
      <c r="D2571" s="59" t="s">
        <v>17</v>
      </c>
      <c r="E2571" s="17">
        <v>92</v>
      </c>
      <c r="F2571" s="18">
        <v>92</v>
      </c>
      <c r="G2571" s="18">
        <v>0</v>
      </c>
      <c r="H2571" s="19">
        <v>0</v>
      </c>
      <c r="I2571" s="9">
        <f t="shared" ref="I2571" si="6523">(IF(D2571="SELL",E2571-F2571,IF(D2571="BUY",F2571-E2571)))*C2571</f>
        <v>0</v>
      </c>
      <c r="J2571" s="41">
        <v>0</v>
      </c>
      <c r="K2571" s="8">
        <v>0</v>
      </c>
      <c r="L2571" s="8">
        <f t="shared" ref="L2571" si="6524">(J2571+I2571+K2571)/C2571</f>
        <v>0</v>
      </c>
      <c r="M2571" s="8">
        <f t="shared" ref="M2571" si="6525">L2571*C2571</f>
        <v>0</v>
      </c>
      <c r="P2571" s="14"/>
    </row>
    <row r="2572" spans="1:16" s="13" customFormat="1" ht="15.75" customHeight="1" x14ac:dyDescent="0.25">
      <c r="A2572" s="15">
        <v>42907</v>
      </c>
      <c r="B2572" s="55" t="s">
        <v>95</v>
      </c>
      <c r="C2572" s="16">
        <v>600</v>
      </c>
      <c r="D2572" s="59" t="s">
        <v>20</v>
      </c>
      <c r="E2572" s="17">
        <v>1509</v>
      </c>
      <c r="F2572" s="18">
        <v>1506</v>
      </c>
      <c r="G2572" s="18">
        <v>0</v>
      </c>
      <c r="H2572" s="19">
        <v>0</v>
      </c>
      <c r="I2572" s="9">
        <f t="shared" ref="I2572" si="6526">(IF(D2572="SELL",E2572-F2572,IF(D2572="BUY",F2572-E2572)))*C2572</f>
        <v>1800</v>
      </c>
      <c r="J2572" s="41">
        <v>0</v>
      </c>
      <c r="K2572" s="8">
        <v>0</v>
      </c>
      <c r="L2572" s="8">
        <f t="shared" ref="L2572" si="6527">(J2572+I2572+K2572)/C2572</f>
        <v>3</v>
      </c>
      <c r="M2572" s="8">
        <f t="shared" ref="M2572" si="6528">L2572*C2572</f>
        <v>1800</v>
      </c>
      <c r="P2572" s="14"/>
    </row>
    <row r="2573" spans="1:16" s="13" customFormat="1" ht="15.75" customHeight="1" x14ac:dyDescent="0.25">
      <c r="A2573" s="15">
        <v>42907</v>
      </c>
      <c r="B2573" s="55" t="s">
        <v>150</v>
      </c>
      <c r="C2573" s="16">
        <v>1500</v>
      </c>
      <c r="D2573" s="59" t="s">
        <v>17</v>
      </c>
      <c r="E2573" s="17">
        <v>523</v>
      </c>
      <c r="F2573" s="18">
        <v>524</v>
      </c>
      <c r="G2573" s="18">
        <v>526</v>
      </c>
      <c r="H2573" s="19">
        <v>0</v>
      </c>
      <c r="I2573" s="9">
        <f t="shared" ref="I2573" si="6529">(IF(D2573="SELL",E2573-F2573,IF(D2573="BUY",F2573-E2573)))*C2573</f>
        <v>1500</v>
      </c>
      <c r="J2573" s="41">
        <f>(IF(D2573="SELL",IF(G2573="",0,F2573-G2573),IF(D2573="BUY",IF(G2573="",0,G2573-F2573))))*C2573</f>
        <v>3000</v>
      </c>
      <c r="K2573" s="8">
        <v>0</v>
      </c>
      <c r="L2573" s="8">
        <f t="shared" ref="L2573" si="6530">(J2573+I2573+K2573)/C2573</f>
        <v>3</v>
      </c>
      <c r="M2573" s="8">
        <f t="shared" ref="M2573" si="6531">L2573*C2573</f>
        <v>4500</v>
      </c>
      <c r="P2573" s="14"/>
    </row>
    <row r="2574" spans="1:16" s="13" customFormat="1" ht="15.75" customHeight="1" x14ac:dyDescent="0.25">
      <c r="A2574" s="15">
        <v>42907</v>
      </c>
      <c r="B2574" s="55" t="s">
        <v>33</v>
      </c>
      <c r="C2574" s="16">
        <v>1000</v>
      </c>
      <c r="D2574" s="59" t="s">
        <v>17</v>
      </c>
      <c r="E2574" s="17">
        <v>567</v>
      </c>
      <c r="F2574" s="18">
        <v>568.5</v>
      </c>
      <c r="G2574" s="18">
        <v>571.5</v>
      </c>
      <c r="H2574" s="19">
        <v>0</v>
      </c>
      <c r="I2574" s="9">
        <f t="shared" ref="I2574" si="6532">(IF(D2574="SELL",E2574-F2574,IF(D2574="BUY",F2574-E2574)))*C2574</f>
        <v>1500</v>
      </c>
      <c r="J2574" s="41">
        <f>(IF(D2574="SELL",IF(G2574="",0,F2574-G2574),IF(D2574="BUY",IF(G2574="",0,G2574-F2574))))*C2574</f>
        <v>3000</v>
      </c>
      <c r="K2574" s="8">
        <v>0</v>
      </c>
      <c r="L2574" s="8">
        <f t="shared" ref="L2574" si="6533">(J2574+I2574+K2574)/C2574</f>
        <v>4.5</v>
      </c>
      <c r="M2574" s="8">
        <f t="shared" ref="M2574" si="6534">L2574*C2574</f>
        <v>4500</v>
      </c>
      <c r="P2574" s="14"/>
    </row>
    <row r="2575" spans="1:16" s="13" customFormat="1" ht="15.75" customHeight="1" x14ac:dyDescent="0.25">
      <c r="A2575" s="15">
        <v>42907</v>
      </c>
      <c r="B2575" s="55" t="s">
        <v>84</v>
      </c>
      <c r="C2575" s="16">
        <v>700</v>
      </c>
      <c r="D2575" s="59" t="s">
        <v>17</v>
      </c>
      <c r="E2575" s="17">
        <v>653</v>
      </c>
      <c r="F2575" s="18">
        <v>654</v>
      </c>
      <c r="G2575" s="18">
        <v>656</v>
      </c>
      <c r="H2575" s="19">
        <v>0</v>
      </c>
      <c r="I2575" s="9">
        <f t="shared" ref="I2575" si="6535">(IF(D2575="SELL",E2575-F2575,IF(D2575="BUY",F2575-E2575)))*C2575</f>
        <v>700</v>
      </c>
      <c r="J2575" s="41">
        <f>(IF(D2575="SELL",IF(G2575="",0,F2575-G2575),IF(D2575="BUY",IF(G2575="",0,G2575-F2575))))*C2575</f>
        <v>1400</v>
      </c>
      <c r="K2575" s="8">
        <v>0</v>
      </c>
      <c r="L2575" s="8">
        <f t="shared" ref="L2575" si="6536">(J2575+I2575+K2575)/C2575</f>
        <v>3</v>
      </c>
      <c r="M2575" s="8">
        <f t="shared" ref="M2575" si="6537">L2575*C2575</f>
        <v>2100</v>
      </c>
      <c r="P2575" s="14"/>
    </row>
    <row r="2576" spans="1:16" s="13" customFormat="1" ht="15.75" customHeight="1" x14ac:dyDescent="0.25">
      <c r="A2576" s="15">
        <v>42907</v>
      </c>
      <c r="B2576" s="55" t="s">
        <v>104</v>
      </c>
      <c r="C2576" s="16">
        <v>700</v>
      </c>
      <c r="D2576" s="59" t="s">
        <v>20</v>
      </c>
      <c r="E2576" s="17">
        <v>1865</v>
      </c>
      <c r="F2576" s="18">
        <v>1865</v>
      </c>
      <c r="G2576" s="18">
        <v>0</v>
      </c>
      <c r="H2576" s="19">
        <v>0</v>
      </c>
      <c r="I2576" s="9">
        <f t="shared" ref="I2576" si="6538">(IF(D2576="SELL",E2576-F2576,IF(D2576="BUY",F2576-E2576)))*C2576</f>
        <v>0</v>
      </c>
      <c r="J2576" s="41">
        <v>0</v>
      </c>
      <c r="K2576" s="8">
        <f t="shared" ref="K2576" si="6539">(IF(D2576="SELL",IF(H2576="",0,G2576-H2576),IF(D2576="BUY",IF(H2576="",0,(H2576-G2576)))))*C2576</f>
        <v>0</v>
      </c>
      <c r="L2576" s="8">
        <f t="shared" ref="L2576" si="6540">(J2576+I2576+K2576)/C2576</f>
        <v>0</v>
      </c>
      <c r="M2576" s="8">
        <f t="shared" ref="M2576" si="6541">L2576*C2576</f>
        <v>0</v>
      </c>
      <c r="P2576" s="14"/>
    </row>
    <row r="2577" spans="1:16" s="13" customFormat="1" ht="15.75" customHeight="1" x14ac:dyDescent="0.25">
      <c r="A2577" s="15">
        <v>42906</v>
      </c>
      <c r="B2577" s="55" t="s">
        <v>193</v>
      </c>
      <c r="C2577" s="16">
        <v>400</v>
      </c>
      <c r="D2577" s="59" t="s">
        <v>17</v>
      </c>
      <c r="E2577" s="17">
        <v>1688</v>
      </c>
      <c r="F2577" s="18">
        <v>1688</v>
      </c>
      <c r="G2577" s="18">
        <v>0</v>
      </c>
      <c r="H2577" s="19">
        <v>0</v>
      </c>
      <c r="I2577" s="9">
        <f t="shared" ref="I2577" si="6542">(IF(D2577="SELL",E2577-F2577,IF(D2577="BUY",F2577-E2577)))*C2577</f>
        <v>0</v>
      </c>
      <c r="J2577" s="41">
        <v>0</v>
      </c>
      <c r="K2577" s="8">
        <f t="shared" ref="K2577" si="6543">(IF(D2577="SELL",IF(H2577="",0,G2577-H2577),IF(D2577="BUY",IF(H2577="",0,(H2577-G2577)))))*C2577</f>
        <v>0</v>
      </c>
      <c r="L2577" s="8">
        <f t="shared" ref="L2577" si="6544">(J2577+I2577+K2577)/C2577</f>
        <v>0</v>
      </c>
      <c r="M2577" s="8">
        <f t="shared" ref="M2577" si="6545">L2577*C2577</f>
        <v>0</v>
      </c>
      <c r="P2577" s="14"/>
    </row>
    <row r="2578" spans="1:16" s="13" customFormat="1" ht="15.75" customHeight="1" x14ac:dyDescent="0.25">
      <c r="A2578" s="15">
        <v>42906</v>
      </c>
      <c r="B2578" s="55" t="s">
        <v>150</v>
      </c>
      <c r="C2578" s="16">
        <v>1500</v>
      </c>
      <c r="D2578" s="59" t="s">
        <v>17</v>
      </c>
      <c r="E2578" s="17">
        <v>514</v>
      </c>
      <c r="F2578" s="18">
        <v>514</v>
      </c>
      <c r="G2578" s="18">
        <v>0</v>
      </c>
      <c r="H2578" s="19">
        <v>0</v>
      </c>
      <c r="I2578" s="9">
        <f t="shared" ref="I2578" si="6546">(IF(D2578="SELL",E2578-F2578,IF(D2578="BUY",F2578-E2578)))*C2578</f>
        <v>0</v>
      </c>
      <c r="J2578" s="41">
        <v>0</v>
      </c>
      <c r="K2578" s="8">
        <f t="shared" ref="K2578" si="6547">(IF(D2578="SELL",IF(H2578="",0,G2578-H2578),IF(D2578="BUY",IF(H2578="",0,(H2578-G2578)))))*C2578</f>
        <v>0</v>
      </c>
      <c r="L2578" s="8">
        <f t="shared" ref="L2578" si="6548">(J2578+I2578+K2578)/C2578</f>
        <v>0</v>
      </c>
      <c r="M2578" s="8">
        <f t="shared" ref="M2578" si="6549">L2578*C2578</f>
        <v>0</v>
      </c>
      <c r="P2578" s="14"/>
    </row>
    <row r="2579" spans="1:16" s="13" customFormat="1" ht="15.75" customHeight="1" x14ac:dyDescent="0.25">
      <c r="A2579" s="15">
        <v>42906</v>
      </c>
      <c r="B2579" s="55" t="s">
        <v>176</v>
      </c>
      <c r="C2579" s="16">
        <v>75</v>
      </c>
      <c r="D2579" s="59" t="s">
        <v>17</v>
      </c>
      <c r="E2579" s="17">
        <v>9680</v>
      </c>
      <c r="F2579" s="18">
        <v>9680</v>
      </c>
      <c r="G2579" s="18">
        <v>0</v>
      </c>
      <c r="H2579" s="19">
        <v>0</v>
      </c>
      <c r="I2579" s="9">
        <f t="shared" ref="I2579" si="6550">(IF(D2579="SELL",E2579-F2579,IF(D2579="BUY",F2579-E2579)))*C2579</f>
        <v>0</v>
      </c>
      <c r="J2579" s="41">
        <v>0</v>
      </c>
      <c r="K2579" s="8">
        <f t="shared" ref="K2579" si="6551">(IF(D2579="SELL",IF(H2579="",0,G2579-H2579),IF(D2579="BUY",IF(H2579="",0,(H2579-G2579)))))*C2579</f>
        <v>0</v>
      </c>
      <c r="L2579" s="8">
        <f t="shared" ref="L2579" si="6552">(J2579+I2579+K2579)/C2579</f>
        <v>0</v>
      </c>
      <c r="M2579" s="8">
        <f t="shared" ref="M2579" si="6553">L2579*C2579</f>
        <v>0</v>
      </c>
      <c r="P2579" s="14"/>
    </row>
    <row r="2580" spans="1:16" s="13" customFormat="1" ht="15.75" customHeight="1" x14ac:dyDescent="0.25">
      <c r="A2580" s="15">
        <v>42906</v>
      </c>
      <c r="B2580" s="55" t="s">
        <v>80</v>
      </c>
      <c r="C2580" s="16">
        <v>1500</v>
      </c>
      <c r="D2580" s="59" t="s">
        <v>17</v>
      </c>
      <c r="E2580" s="17">
        <v>522</v>
      </c>
      <c r="F2580" s="18">
        <v>523</v>
      </c>
      <c r="G2580" s="18">
        <v>527</v>
      </c>
      <c r="H2580" s="19">
        <v>528</v>
      </c>
      <c r="I2580" s="9">
        <f t="shared" ref="I2580" si="6554">(IF(D2580="SELL",E2580-F2580,IF(D2580="BUY",F2580-E2580)))*C2580</f>
        <v>1500</v>
      </c>
      <c r="J2580" s="41">
        <f>(IF(D2580="SELL",IF(G2580="",0,F2580-G2580),IF(D2580="BUY",IF(G2580="",0,G2580-F2580))))*C2580</f>
        <v>6000</v>
      </c>
      <c r="K2580" s="8">
        <f t="shared" ref="K2580" si="6555">(IF(D2580="SELL",IF(H2580="",0,G2580-H2580),IF(D2580="BUY",IF(H2580="",0,(H2580-G2580)))))*C2580</f>
        <v>1500</v>
      </c>
      <c r="L2580" s="8">
        <f t="shared" ref="L2580" si="6556">(J2580+I2580+K2580)/C2580</f>
        <v>6</v>
      </c>
      <c r="M2580" s="8">
        <f t="shared" ref="M2580" si="6557">L2580*C2580</f>
        <v>9000</v>
      </c>
      <c r="P2580" s="14"/>
    </row>
    <row r="2581" spans="1:16" s="13" customFormat="1" ht="15.75" customHeight="1" x14ac:dyDescent="0.25">
      <c r="A2581" s="15">
        <v>42906</v>
      </c>
      <c r="B2581" s="55" t="s">
        <v>84</v>
      </c>
      <c r="C2581" s="16">
        <v>1500</v>
      </c>
      <c r="D2581" s="59" t="s">
        <v>17</v>
      </c>
      <c r="E2581" s="17">
        <v>651</v>
      </c>
      <c r="F2581" s="18">
        <v>652</v>
      </c>
      <c r="G2581" s="18">
        <v>654</v>
      </c>
      <c r="H2581" s="19">
        <v>0</v>
      </c>
      <c r="I2581" s="9">
        <f t="shared" ref="I2581" si="6558">(IF(D2581="SELL",E2581-F2581,IF(D2581="BUY",F2581-E2581)))*C2581</f>
        <v>1500</v>
      </c>
      <c r="J2581" s="41">
        <f>(IF(D2581="SELL",IF(G2581="",0,F2581-G2581),IF(D2581="BUY",IF(G2581="",0,G2581-F2581))))*C2581</f>
        <v>3000</v>
      </c>
      <c r="K2581" s="8">
        <v>0</v>
      </c>
      <c r="L2581" s="8">
        <f t="shared" ref="L2581" si="6559">(J2581+I2581+K2581)/C2581</f>
        <v>3</v>
      </c>
      <c r="M2581" s="8">
        <f t="shared" ref="M2581" si="6560">L2581*C2581</f>
        <v>4500</v>
      </c>
      <c r="P2581" s="14"/>
    </row>
    <row r="2582" spans="1:16" s="13" customFormat="1" ht="15.75" customHeight="1" x14ac:dyDescent="0.25">
      <c r="A2582" s="15">
        <v>42906</v>
      </c>
      <c r="B2582" s="55" t="s">
        <v>108</v>
      </c>
      <c r="C2582" s="16">
        <v>700</v>
      </c>
      <c r="D2582" s="59" t="s">
        <v>17</v>
      </c>
      <c r="E2582" s="17">
        <v>848</v>
      </c>
      <c r="F2582" s="18">
        <v>850</v>
      </c>
      <c r="G2582" s="18">
        <v>0</v>
      </c>
      <c r="H2582" s="19">
        <v>0</v>
      </c>
      <c r="I2582" s="9">
        <f t="shared" ref="I2582" si="6561">(IF(D2582="SELL",E2582-F2582,IF(D2582="BUY",F2582-E2582)))*C2582</f>
        <v>1400</v>
      </c>
      <c r="J2582" s="41">
        <v>0</v>
      </c>
      <c r="K2582" s="8">
        <v>0</v>
      </c>
      <c r="L2582" s="8">
        <f t="shared" ref="L2582" si="6562">(J2582+I2582+K2582)/C2582</f>
        <v>2</v>
      </c>
      <c r="M2582" s="8">
        <f t="shared" ref="M2582" si="6563">L2582*C2582</f>
        <v>1400</v>
      </c>
      <c r="P2582" s="14"/>
    </row>
    <row r="2583" spans="1:16" s="13" customFormat="1" ht="15.75" customHeight="1" x14ac:dyDescent="0.25">
      <c r="A2583" s="15">
        <v>42906</v>
      </c>
      <c r="B2583" s="55" t="s">
        <v>106</v>
      </c>
      <c r="C2583" s="16">
        <v>1200</v>
      </c>
      <c r="D2583" s="59" t="s">
        <v>17</v>
      </c>
      <c r="E2583" s="17">
        <v>883</v>
      </c>
      <c r="F2583" s="18">
        <v>883</v>
      </c>
      <c r="G2583" s="18">
        <v>0</v>
      </c>
      <c r="H2583" s="19">
        <v>0</v>
      </c>
      <c r="I2583" s="9">
        <f t="shared" ref="I2583" si="6564">(IF(D2583="SELL",E2583-F2583,IF(D2583="BUY",F2583-E2583)))*C2583</f>
        <v>0</v>
      </c>
      <c r="J2583" s="41">
        <v>0</v>
      </c>
      <c r="K2583" s="8">
        <v>0</v>
      </c>
      <c r="L2583" s="8">
        <f t="shared" ref="L2583" si="6565">(J2583+I2583+K2583)/C2583</f>
        <v>0</v>
      </c>
      <c r="M2583" s="8">
        <f t="shared" ref="M2583" si="6566">L2583*C2583</f>
        <v>0</v>
      </c>
      <c r="P2583" s="14"/>
    </row>
    <row r="2584" spans="1:16" s="13" customFormat="1" ht="15.75" customHeight="1" x14ac:dyDescent="0.25">
      <c r="A2584" s="15">
        <v>42905</v>
      </c>
      <c r="B2584" s="55" t="s">
        <v>107</v>
      </c>
      <c r="C2584" s="16">
        <v>2000</v>
      </c>
      <c r="D2584" s="59" t="s">
        <v>17</v>
      </c>
      <c r="E2584" s="17">
        <v>860</v>
      </c>
      <c r="F2584" s="18">
        <v>861.5</v>
      </c>
      <c r="G2584" s="18">
        <v>864.5</v>
      </c>
      <c r="H2584" s="19">
        <v>0</v>
      </c>
      <c r="I2584" s="9">
        <f t="shared" ref="I2584" si="6567">(IF(D2584="SELL",E2584-F2584,IF(D2584="BUY",F2584-E2584)))*C2584</f>
        <v>3000</v>
      </c>
      <c r="J2584" s="41">
        <f>(IF(D2584="SELL",IF(G2584="",0,F2584-G2584),IF(D2584="BUY",IF(G2584="",0,G2584-F2584))))*C2584</f>
        <v>6000</v>
      </c>
      <c r="K2584" s="8">
        <v>0</v>
      </c>
      <c r="L2584" s="8">
        <f t="shared" ref="L2584" si="6568">(J2584+I2584+K2584)/C2584</f>
        <v>4.5</v>
      </c>
      <c r="M2584" s="8">
        <f t="shared" ref="M2584" si="6569">L2584*C2584</f>
        <v>9000</v>
      </c>
      <c r="P2584" s="14"/>
    </row>
    <row r="2585" spans="1:16" s="13" customFormat="1" ht="15.75" customHeight="1" x14ac:dyDescent="0.25">
      <c r="A2585" s="15">
        <v>42905</v>
      </c>
      <c r="B2585" s="55" t="s">
        <v>98</v>
      </c>
      <c r="C2585" s="16">
        <v>3500</v>
      </c>
      <c r="D2585" s="59" t="s">
        <v>17</v>
      </c>
      <c r="E2585" s="17">
        <v>222</v>
      </c>
      <c r="F2585" s="18">
        <v>222.4</v>
      </c>
      <c r="G2585" s="18">
        <v>0</v>
      </c>
      <c r="H2585" s="19">
        <v>0</v>
      </c>
      <c r="I2585" s="9">
        <f t="shared" ref="I2585" si="6570">(IF(D2585="SELL",E2585-F2585,IF(D2585="BUY",F2585-E2585)))*C2585</f>
        <v>1400.00000000002</v>
      </c>
      <c r="J2585" s="41">
        <v>0</v>
      </c>
      <c r="K2585" s="8">
        <v>0</v>
      </c>
      <c r="L2585" s="8">
        <f t="shared" ref="L2585" si="6571">(J2585+I2585+K2585)/C2585</f>
        <v>0.40000000000000574</v>
      </c>
      <c r="M2585" s="8">
        <f t="shared" ref="M2585" si="6572">L2585*C2585</f>
        <v>1400.00000000002</v>
      </c>
      <c r="P2585" s="14"/>
    </row>
    <row r="2586" spans="1:16" s="13" customFormat="1" ht="15.75" customHeight="1" x14ac:dyDescent="0.25">
      <c r="A2586" s="15">
        <v>42905</v>
      </c>
      <c r="B2586" s="55" t="s">
        <v>33</v>
      </c>
      <c r="C2586" s="16">
        <v>1000</v>
      </c>
      <c r="D2586" s="59" t="s">
        <v>17</v>
      </c>
      <c r="E2586" s="17">
        <v>551.5</v>
      </c>
      <c r="F2586" s="18">
        <v>551.5</v>
      </c>
      <c r="G2586" s="18">
        <v>0</v>
      </c>
      <c r="H2586" s="19">
        <v>0</v>
      </c>
      <c r="I2586" s="9">
        <f t="shared" ref="I2586" si="6573">(IF(D2586="SELL",E2586-F2586,IF(D2586="BUY",F2586-E2586)))*C2586</f>
        <v>0</v>
      </c>
      <c r="J2586" s="41">
        <v>0</v>
      </c>
      <c r="K2586" s="8">
        <v>0</v>
      </c>
      <c r="L2586" s="8">
        <f t="shared" ref="L2586" si="6574">(J2586+I2586+K2586)/C2586</f>
        <v>0</v>
      </c>
      <c r="M2586" s="8">
        <f t="shared" ref="M2586" si="6575">L2586*C2586</f>
        <v>0</v>
      </c>
      <c r="P2586" s="14"/>
    </row>
    <row r="2587" spans="1:16" s="13" customFormat="1" ht="15.75" customHeight="1" x14ac:dyDescent="0.25">
      <c r="A2587" s="15">
        <v>42905</v>
      </c>
      <c r="B2587" s="55" t="s">
        <v>129</v>
      </c>
      <c r="C2587" s="16">
        <v>1100</v>
      </c>
      <c r="D2587" s="59" t="s">
        <v>17</v>
      </c>
      <c r="E2587" s="17">
        <v>892</v>
      </c>
      <c r="F2587" s="18">
        <v>893.5</v>
      </c>
      <c r="G2587" s="18">
        <v>896.5</v>
      </c>
      <c r="H2587" s="19">
        <v>902</v>
      </c>
      <c r="I2587" s="9">
        <f t="shared" ref="I2587" si="6576">(IF(D2587="SELL",E2587-F2587,IF(D2587="BUY",F2587-E2587)))*C2587</f>
        <v>1650</v>
      </c>
      <c r="J2587" s="41">
        <f>(IF(D2587="SELL",IF(G2587="",0,F2587-G2587),IF(D2587="BUY",IF(G2587="",0,G2587-F2587))))*C2587</f>
        <v>3300</v>
      </c>
      <c r="K2587" s="8">
        <f t="shared" ref="K2587" si="6577">(IF(D2587="SELL",IF(H2587="",0,G2587-H2587),IF(D2587="BUY",IF(H2587="",0,(H2587-G2587)))))*C2587</f>
        <v>6050</v>
      </c>
      <c r="L2587" s="8">
        <f t="shared" ref="L2587" si="6578">(J2587+I2587+K2587)/C2587</f>
        <v>10</v>
      </c>
      <c r="M2587" s="8">
        <f t="shared" ref="M2587" si="6579">L2587*C2587</f>
        <v>11000</v>
      </c>
      <c r="P2587" s="14"/>
    </row>
    <row r="2588" spans="1:16" s="13" customFormat="1" ht="15.75" customHeight="1" x14ac:dyDescent="0.25">
      <c r="A2588" s="15">
        <v>42902</v>
      </c>
      <c r="B2588" s="55" t="s">
        <v>33</v>
      </c>
      <c r="C2588" s="16">
        <v>1000</v>
      </c>
      <c r="D2588" s="59" t="s">
        <v>17</v>
      </c>
      <c r="E2588" s="17">
        <v>545</v>
      </c>
      <c r="F2588" s="18">
        <v>546.5</v>
      </c>
      <c r="G2588" s="18">
        <v>371.8</v>
      </c>
      <c r="H2588" s="19">
        <v>0</v>
      </c>
      <c r="I2588" s="9">
        <f t="shared" ref="I2588" si="6580">(IF(D2588="SELL",E2588-F2588,IF(D2588="BUY",F2588-E2588)))*C2588</f>
        <v>1500</v>
      </c>
      <c r="J2588" s="41">
        <v>0</v>
      </c>
      <c r="K2588" s="8">
        <v>0</v>
      </c>
      <c r="L2588" s="8">
        <f t="shared" ref="L2588" si="6581">(J2588+I2588+K2588)/C2588</f>
        <v>1.5</v>
      </c>
      <c r="M2588" s="8">
        <f t="shared" ref="M2588" si="6582">L2588*C2588</f>
        <v>1500</v>
      </c>
      <c r="P2588" s="14"/>
    </row>
    <row r="2589" spans="1:16" s="13" customFormat="1" ht="15.75" customHeight="1" x14ac:dyDescent="0.25">
      <c r="A2589" s="15">
        <v>42902</v>
      </c>
      <c r="B2589" s="55" t="s">
        <v>173</v>
      </c>
      <c r="C2589" s="16">
        <v>1700</v>
      </c>
      <c r="D2589" s="59" t="s">
        <v>20</v>
      </c>
      <c r="E2589" s="17">
        <v>364.6</v>
      </c>
      <c r="F2589" s="18">
        <v>363.7</v>
      </c>
      <c r="G2589" s="18">
        <v>0</v>
      </c>
      <c r="H2589" s="19">
        <v>0</v>
      </c>
      <c r="I2589" s="9">
        <f t="shared" ref="I2589" si="6583">(IF(D2589="SELL",E2589-F2589,IF(D2589="BUY",F2589-E2589)))*C2589</f>
        <v>1530.000000000058</v>
      </c>
      <c r="J2589" s="41">
        <v>0</v>
      </c>
      <c r="K2589" s="8">
        <v>0</v>
      </c>
      <c r="L2589" s="8">
        <f t="shared" ref="L2589" si="6584">(J2589+I2589+K2589)/C2589</f>
        <v>0.90000000000003411</v>
      </c>
      <c r="M2589" s="8">
        <f t="shared" ref="M2589" si="6585">L2589*C2589</f>
        <v>1530.000000000058</v>
      </c>
      <c r="P2589" s="14"/>
    </row>
    <row r="2590" spans="1:16" s="13" customFormat="1" ht="15.75" customHeight="1" x14ac:dyDescent="0.25">
      <c r="A2590" s="15">
        <v>42902</v>
      </c>
      <c r="B2590" s="55" t="s">
        <v>163</v>
      </c>
      <c r="C2590" s="16">
        <v>8000</v>
      </c>
      <c r="D2590" s="59" t="s">
        <v>17</v>
      </c>
      <c r="E2590" s="17">
        <v>91.4</v>
      </c>
      <c r="F2590" s="18">
        <v>91.6</v>
      </c>
      <c r="G2590" s="18">
        <v>92</v>
      </c>
      <c r="H2590" s="19">
        <v>0</v>
      </c>
      <c r="I2590" s="9">
        <f t="shared" ref="I2590" si="6586">(IF(D2590="SELL",E2590-F2590,IF(D2590="BUY",F2590-E2590)))*C2590</f>
        <v>1599.9999999999091</v>
      </c>
      <c r="J2590" s="41">
        <f>(IF(D2590="SELL",IF(G2590="",0,F2590-G2590),IF(D2590="BUY",IF(G2590="",0,G2590-F2590))))*C2590</f>
        <v>3200.0000000000455</v>
      </c>
      <c r="K2590" s="8">
        <v>0</v>
      </c>
      <c r="L2590" s="8">
        <f t="shared" ref="L2590" si="6587">(J2590+I2590+K2590)/C2590</f>
        <v>0.59999999999999432</v>
      </c>
      <c r="M2590" s="8">
        <f t="shared" ref="M2590" si="6588">L2590*C2590</f>
        <v>4799.9999999999545</v>
      </c>
      <c r="P2590" s="14"/>
    </row>
    <row r="2591" spans="1:16" s="13" customFormat="1" ht="15.75" customHeight="1" x14ac:dyDescent="0.25">
      <c r="A2591" s="15">
        <v>42902</v>
      </c>
      <c r="B2591" s="55" t="s">
        <v>16</v>
      </c>
      <c r="C2591" s="16">
        <v>700</v>
      </c>
      <c r="D2591" s="59" t="s">
        <v>20</v>
      </c>
      <c r="E2591" s="17">
        <v>1373</v>
      </c>
      <c r="F2591" s="18">
        <v>1370</v>
      </c>
      <c r="G2591" s="18">
        <v>0</v>
      </c>
      <c r="H2591" s="19">
        <v>0</v>
      </c>
      <c r="I2591" s="9">
        <f t="shared" ref="I2591" si="6589">(IF(D2591="SELL",E2591-F2591,IF(D2591="BUY",F2591-E2591)))*C2591</f>
        <v>2100</v>
      </c>
      <c r="J2591" s="41">
        <v>0</v>
      </c>
      <c r="K2591" s="8">
        <v>0</v>
      </c>
      <c r="L2591" s="8">
        <f t="shared" ref="L2591" si="6590">(J2591+I2591+K2591)/C2591</f>
        <v>3</v>
      </c>
      <c r="M2591" s="8">
        <f t="shared" ref="M2591" si="6591">L2591*C2591</f>
        <v>2100</v>
      </c>
      <c r="P2591" s="14"/>
    </row>
    <row r="2592" spans="1:16" s="13" customFormat="1" ht="15.75" customHeight="1" x14ac:dyDescent="0.25">
      <c r="A2592" s="15">
        <v>42902</v>
      </c>
      <c r="B2592" s="55" t="s">
        <v>157</v>
      </c>
      <c r="C2592" s="16">
        <v>700</v>
      </c>
      <c r="D2592" s="59" t="s">
        <v>17</v>
      </c>
      <c r="E2592" s="17">
        <v>661</v>
      </c>
      <c r="F2592" s="18">
        <v>663</v>
      </c>
      <c r="G2592" s="18">
        <v>0</v>
      </c>
      <c r="H2592" s="19">
        <v>0</v>
      </c>
      <c r="I2592" s="9">
        <f t="shared" ref="I2592" si="6592">(IF(D2592="SELL",E2592-F2592,IF(D2592="BUY",F2592-E2592)))*C2592</f>
        <v>1400</v>
      </c>
      <c r="J2592" s="41">
        <v>0</v>
      </c>
      <c r="K2592" s="8">
        <v>0</v>
      </c>
      <c r="L2592" s="8">
        <f t="shared" ref="L2592" si="6593">(J2592+I2592+K2592)/C2592</f>
        <v>2</v>
      </c>
      <c r="M2592" s="8">
        <f t="shared" ref="M2592" si="6594">L2592*C2592</f>
        <v>1400</v>
      </c>
      <c r="P2592" s="14"/>
    </row>
    <row r="2593" spans="1:16" s="13" customFormat="1" ht="15.75" customHeight="1" x14ac:dyDescent="0.25">
      <c r="A2593" s="15">
        <v>42902</v>
      </c>
      <c r="B2593" s="55" t="s">
        <v>78</v>
      </c>
      <c r="C2593" s="16">
        <v>1500</v>
      </c>
      <c r="D2593" s="59" t="s">
        <v>17</v>
      </c>
      <c r="E2593" s="17">
        <v>605</v>
      </c>
      <c r="F2593" s="18">
        <v>606</v>
      </c>
      <c r="G2593" s="18">
        <v>608</v>
      </c>
      <c r="H2593" s="19">
        <v>0</v>
      </c>
      <c r="I2593" s="9">
        <f t="shared" ref="I2593" si="6595">(IF(D2593="SELL",E2593-F2593,IF(D2593="BUY",F2593-E2593)))*C2593</f>
        <v>1500</v>
      </c>
      <c r="J2593" s="41">
        <f>(IF(D2593="SELL",IF(G2593="",0,F2593-G2593),IF(D2593="BUY",IF(G2593="",0,G2593-F2593))))*C2593</f>
        <v>3000</v>
      </c>
      <c r="K2593" s="8">
        <v>0</v>
      </c>
      <c r="L2593" s="8">
        <f t="shared" ref="L2593" si="6596">(J2593+I2593+K2593)/C2593</f>
        <v>3</v>
      </c>
      <c r="M2593" s="8">
        <f t="shared" ref="M2593" si="6597">L2593*C2593</f>
        <v>4500</v>
      </c>
      <c r="P2593" s="14"/>
    </row>
    <row r="2594" spans="1:16" s="13" customFormat="1" ht="15.75" customHeight="1" x14ac:dyDescent="0.25">
      <c r="A2594" s="15">
        <v>42901</v>
      </c>
      <c r="B2594" s="55" t="s">
        <v>176</v>
      </c>
      <c r="C2594" s="16">
        <v>75</v>
      </c>
      <c r="D2594" s="59" t="s">
        <v>17</v>
      </c>
      <c r="E2594" s="17">
        <v>9618</v>
      </c>
      <c r="F2594" s="18">
        <v>9600</v>
      </c>
      <c r="G2594" s="18">
        <v>0</v>
      </c>
      <c r="H2594" s="19">
        <v>0</v>
      </c>
      <c r="I2594" s="9">
        <f t="shared" ref="I2594:I2596" si="6598">(IF(D2594="SELL",E2594-F2594,IF(D2594="BUY",F2594-E2594)))*C2594</f>
        <v>-1350</v>
      </c>
      <c r="J2594" s="41">
        <v>0</v>
      </c>
      <c r="K2594" s="8">
        <v>0</v>
      </c>
      <c r="L2594" s="8">
        <f t="shared" ref="L2594" si="6599">(J2594+I2594+K2594)/C2594</f>
        <v>-18</v>
      </c>
      <c r="M2594" s="8">
        <f t="shared" ref="M2594" si="6600">L2594*C2594</f>
        <v>-1350</v>
      </c>
      <c r="P2594" s="14"/>
    </row>
    <row r="2595" spans="1:16" s="13" customFormat="1" ht="15.75" customHeight="1" x14ac:dyDescent="0.25">
      <c r="A2595" s="15">
        <v>42901</v>
      </c>
      <c r="B2595" s="55" t="s">
        <v>104</v>
      </c>
      <c r="C2595" s="16">
        <v>700</v>
      </c>
      <c r="D2595" s="59" t="s">
        <v>17</v>
      </c>
      <c r="E2595" s="17">
        <v>1870</v>
      </c>
      <c r="F2595" s="18">
        <v>1870</v>
      </c>
      <c r="G2595" s="18">
        <v>0</v>
      </c>
      <c r="H2595" s="19">
        <v>0</v>
      </c>
      <c r="I2595" s="9">
        <f t="shared" ref="I2595" si="6601">(IF(D2595="SELL",E2595-F2595,IF(D2595="BUY",F2595-E2595)))*C2595</f>
        <v>0</v>
      </c>
      <c r="J2595" s="41">
        <v>0</v>
      </c>
      <c r="K2595" s="8">
        <v>0</v>
      </c>
      <c r="L2595" s="8">
        <f t="shared" ref="L2595" si="6602">(J2595+I2595+K2595)/C2595</f>
        <v>0</v>
      </c>
      <c r="M2595" s="8">
        <f t="shared" ref="M2595" si="6603">L2595*C2595</f>
        <v>0</v>
      </c>
      <c r="P2595" s="14"/>
    </row>
    <row r="2596" spans="1:16" s="13" customFormat="1" ht="15.75" customHeight="1" x14ac:dyDescent="0.25">
      <c r="A2596" s="15">
        <v>42901</v>
      </c>
      <c r="B2596" s="55" t="s">
        <v>16</v>
      </c>
      <c r="C2596" s="16">
        <v>500</v>
      </c>
      <c r="D2596" s="59" t="s">
        <v>17</v>
      </c>
      <c r="E2596" s="17">
        <v>1365</v>
      </c>
      <c r="F2596" s="18">
        <v>1368</v>
      </c>
      <c r="G2596" s="18">
        <v>1374</v>
      </c>
      <c r="H2596" s="19">
        <v>1386</v>
      </c>
      <c r="I2596" s="9">
        <f t="shared" si="6598"/>
        <v>1500</v>
      </c>
      <c r="J2596" s="41">
        <f>(IF(D2596="SELL",IF(G2596="",0,F2596-G2596),IF(D2596="BUY",IF(G2596="",0,G2596-F2596))))*C2596</f>
        <v>3000</v>
      </c>
      <c r="K2596" s="8">
        <f t="shared" ref="K2596" si="6604">(IF(D2596="SELL",IF(H2596="",0,G2596-H2596),IF(D2596="BUY",IF(H2596="",0,(H2596-G2596)))))*C2596</f>
        <v>6000</v>
      </c>
      <c r="L2596" s="8">
        <f t="shared" ref="L2596" si="6605">(J2596+I2596+K2596)/C2596</f>
        <v>21</v>
      </c>
      <c r="M2596" s="8">
        <f t="shared" ref="M2596" si="6606">L2596*C2596</f>
        <v>10500</v>
      </c>
      <c r="P2596" s="14"/>
    </row>
    <row r="2597" spans="1:16" s="13" customFormat="1" ht="15.75" customHeight="1" x14ac:dyDescent="0.25">
      <c r="A2597" s="15">
        <v>42901</v>
      </c>
      <c r="B2597" s="55" t="s">
        <v>173</v>
      </c>
      <c r="C2597" s="16">
        <v>1700</v>
      </c>
      <c r="D2597" s="59" t="s">
        <v>17</v>
      </c>
      <c r="E2597" s="17">
        <v>368.9</v>
      </c>
      <c r="F2597" s="18">
        <v>369.9</v>
      </c>
      <c r="G2597" s="18">
        <v>371.8</v>
      </c>
      <c r="H2597" s="19">
        <v>0</v>
      </c>
      <c r="I2597" s="9">
        <f t="shared" ref="I2597" si="6607">(IF(D2597="SELL",E2597-F2597,IF(D2597="BUY",F2597-E2597)))*C2597</f>
        <v>1700</v>
      </c>
      <c r="J2597" s="41">
        <f>(IF(D2597="SELL",IF(G2597="",0,F2597-G2597),IF(D2597="BUY",IF(G2597="",0,G2597-F2597))))*C2597</f>
        <v>3230.0000000000582</v>
      </c>
      <c r="K2597" s="8">
        <v>0</v>
      </c>
      <c r="L2597" s="8">
        <f t="shared" ref="L2597" si="6608">(J2597+I2597+K2597)/C2597</f>
        <v>2.9000000000000341</v>
      </c>
      <c r="M2597" s="8">
        <f t="shared" ref="M2597" si="6609">L2597*C2597</f>
        <v>4930.0000000000582</v>
      </c>
      <c r="P2597" s="14"/>
    </row>
    <row r="2598" spans="1:16" s="13" customFormat="1" ht="15.75" customHeight="1" x14ac:dyDescent="0.25">
      <c r="A2598" s="15">
        <v>42901</v>
      </c>
      <c r="B2598" s="55" t="s">
        <v>51</v>
      </c>
      <c r="C2598" s="16">
        <v>2000</v>
      </c>
      <c r="D2598" s="59" t="s">
        <v>17</v>
      </c>
      <c r="E2598" s="17">
        <v>703</v>
      </c>
      <c r="F2598" s="18">
        <v>704.5</v>
      </c>
      <c r="G2598" s="18">
        <v>707.5</v>
      </c>
      <c r="H2598" s="19">
        <v>0</v>
      </c>
      <c r="I2598" s="9">
        <f t="shared" ref="I2598" si="6610">(IF(D2598="SELL",E2598-F2598,IF(D2598="BUY",F2598-E2598)))*C2598</f>
        <v>3000</v>
      </c>
      <c r="J2598" s="41">
        <v>0</v>
      </c>
      <c r="K2598" s="8">
        <v>0</v>
      </c>
      <c r="L2598" s="8">
        <f t="shared" ref="L2598" si="6611">(J2598+I2598+K2598)/C2598</f>
        <v>1.5</v>
      </c>
      <c r="M2598" s="8">
        <f t="shared" ref="M2598" si="6612">L2598*C2598</f>
        <v>3000</v>
      </c>
      <c r="P2598" s="14"/>
    </row>
    <row r="2599" spans="1:16" s="13" customFormat="1" ht="15.75" customHeight="1" x14ac:dyDescent="0.25">
      <c r="A2599" s="15">
        <v>42900</v>
      </c>
      <c r="B2599" s="55" t="s">
        <v>51</v>
      </c>
      <c r="C2599" s="16">
        <v>2000</v>
      </c>
      <c r="D2599" s="59" t="s">
        <v>20</v>
      </c>
      <c r="E2599" s="17">
        <v>666</v>
      </c>
      <c r="F2599" s="18">
        <v>666</v>
      </c>
      <c r="G2599" s="18">
        <v>0</v>
      </c>
      <c r="H2599" s="19">
        <v>0</v>
      </c>
      <c r="I2599" s="9">
        <f t="shared" ref="I2599" si="6613">(IF(D2599="SELL",E2599-F2599,IF(D2599="BUY",F2599-E2599)))*C2599</f>
        <v>0</v>
      </c>
      <c r="J2599" s="41">
        <v>0</v>
      </c>
      <c r="K2599" s="8">
        <v>0</v>
      </c>
      <c r="L2599" s="8">
        <f t="shared" ref="L2599" si="6614">(J2599+I2599+K2599)/C2599</f>
        <v>0</v>
      </c>
      <c r="M2599" s="8">
        <f t="shared" ref="M2599" si="6615">L2599*C2599</f>
        <v>0</v>
      </c>
      <c r="P2599" s="14"/>
    </row>
    <row r="2600" spans="1:16" s="13" customFormat="1" ht="15.75" customHeight="1" x14ac:dyDescent="0.25">
      <c r="A2600" s="15">
        <v>42900</v>
      </c>
      <c r="B2600" s="55" t="s">
        <v>177</v>
      </c>
      <c r="C2600" s="16">
        <v>2000</v>
      </c>
      <c r="D2600" s="59" t="s">
        <v>20</v>
      </c>
      <c r="E2600" s="17">
        <v>505</v>
      </c>
      <c r="F2600" s="18">
        <v>504.25</v>
      </c>
      <c r="G2600" s="18">
        <v>502.75</v>
      </c>
      <c r="H2600" s="19">
        <v>0</v>
      </c>
      <c r="I2600" s="9">
        <f t="shared" ref="I2600:I2602" si="6616">(IF(D2600="SELL",E2600-F2600,IF(D2600="BUY",F2600-E2600)))*C2600</f>
        <v>1500</v>
      </c>
      <c r="J2600" s="41">
        <f>(IF(D2600="SELL",IF(G2600="",0,F2600-G2600),IF(D2600="BUY",IF(G2600="",0,G2600-F2600))))*C2600</f>
        <v>3000</v>
      </c>
      <c r="K2600" s="8">
        <v>0</v>
      </c>
      <c r="L2600" s="8">
        <f t="shared" ref="L2600" si="6617">(J2600+I2600+K2600)/C2600</f>
        <v>2.25</v>
      </c>
      <c r="M2600" s="8">
        <f t="shared" ref="M2600" si="6618">L2600*C2600</f>
        <v>4500</v>
      </c>
      <c r="P2600" s="14"/>
    </row>
    <row r="2601" spans="1:16" s="13" customFormat="1" ht="15.75" customHeight="1" x14ac:dyDescent="0.25">
      <c r="A2601" s="15">
        <v>42900</v>
      </c>
      <c r="B2601" s="55" t="s">
        <v>192</v>
      </c>
      <c r="C2601" s="16">
        <v>75</v>
      </c>
      <c r="D2601" s="59" t="s">
        <v>17</v>
      </c>
      <c r="E2601" s="17">
        <v>249</v>
      </c>
      <c r="F2601" s="18">
        <v>249</v>
      </c>
      <c r="G2601" s="18">
        <v>0</v>
      </c>
      <c r="H2601" s="19">
        <v>0</v>
      </c>
      <c r="I2601" s="9">
        <f t="shared" ref="I2601" si="6619">(IF(D2601="SELL",E2601-F2601,IF(D2601="BUY",F2601-E2601)))*C2601</f>
        <v>0</v>
      </c>
      <c r="J2601" s="41">
        <v>0</v>
      </c>
      <c r="K2601" s="8">
        <v>0</v>
      </c>
      <c r="L2601" s="8">
        <f t="shared" ref="L2601" si="6620">(J2601+I2601+K2601)/C2601</f>
        <v>0</v>
      </c>
      <c r="M2601" s="8">
        <f t="shared" ref="M2601" si="6621">L2601*C2601</f>
        <v>0</v>
      </c>
      <c r="P2601" s="14"/>
    </row>
    <row r="2602" spans="1:16" s="13" customFormat="1" ht="15.75" customHeight="1" x14ac:dyDescent="0.25">
      <c r="A2602" s="15">
        <v>42900</v>
      </c>
      <c r="B2602" s="55" t="s">
        <v>176</v>
      </c>
      <c r="C2602" s="16">
        <v>75</v>
      </c>
      <c r="D2602" s="59" t="s">
        <v>17</v>
      </c>
      <c r="E2602" s="17">
        <v>9610</v>
      </c>
      <c r="F2602" s="18">
        <v>9620</v>
      </c>
      <c r="G2602" s="18">
        <v>9635</v>
      </c>
      <c r="H2602" s="19">
        <v>0</v>
      </c>
      <c r="I2602" s="9">
        <f t="shared" si="6616"/>
        <v>750</v>
      </c>
      <c r="J2602" s="41">
        <f>(IF(D2602="SELL",IF(G2602="",0,F2602-G2602),IF(D2602="BUY",IF(G2602="",0,G2602-F2602))))*C2602</f>
        <v>1125</v>
      </c>
      <c r="K2602" s="8">
        <v>0</v>
      </c>
      <c r="L2602" s="8">
        <f t="shared" ref="L2602" si="6622">(J2602+I2602+K2602)/C2602</f>
        <v>25</v>
      </c>
      <c r="M2602" s="8">
        <f t="shared" ref="M2602" si="6623">L2602*C2602</f>
        <v>1875</v>
      </c>
      <c r="P2602" s="14"/>
    </row>
    <row r="2603" spans="1:16" s="13" customFormat="1" ht="15.75" customHeight="1" x14ac:dyDescent="0.25">
      <c r="A2603" s="15">
        <v>42900</v>
      </c>
      <c r="B2603" s="55" t="s">
        <v>159</v>
      </c>
      <c r="C2603" s="16">
        <v>500</v>
      </c>
      <c r="D2603" s="59" t="s">
        <v>20</v>
      </c>
      <c r="E2603" s="17">
        <v>1666</v>
      </c>
      <c r="F2603" s="18">
        <v>1663</v>
      </c>
      <c r="G2603" s="18">
        <v>0</v>
      </c>
      <c r="H2603" s="19">
        <v>0</v>
      </c>
      <c r="I2603" s="9">
        <f t="shared" ref="I2603" si="6624">(IF(D2603="SELL",E2603-F2603,IF(D2603="BUY",F2603-E2603)))*C2603</f>
        <v>1500</v>
      </c>
      <c r="J2603" s="41">
        <v>0</v>
      </c>
      <c r="K2603" s="8">
        <v>0</v>
      </c>
      <c r="L2603" s="8">
        <f t="shared" ref="L2603" si="6625">(J2603+I2603+K2603)/C2603</f>
        <v>3</v>
      </c>
      <c r="M2603" s="8">
        <f t="shared" ref="M2603" si="6626">L2603*C2603</f>
        <v>1500</v>
      </c>
      <c r="P2603" s="14"/>
    </row>
    <row r="2604" spans="1:16" s="13" customFormat="1" ht="15.75" customHeight="1" x14ac:dyDescent="0.25">
      <c r="A2604" s="15">
        <v>42900</v>
      </c>
      <c r="B2604" s="55" t="s">
        <v>78</v>
      </c>
      <c r="C2604" s="16">
        <v>1500</v>
      </c>
      <c r="D2604" s="59" t="s">
        <v>20</v>
      </c>
      <c r="E2604" s="17">
        <v>587</v>
      </c>
      <c r="F2604" s="18">
        <v>586</v>
      </c>
      <c r="G2604" s="18">
        <v>0</v>
      </c>
      <c r="H2604" s="19">
        <v>0</v>
      </c>
      <c r="I2604" s="9">
        <f t="shared" ref="I2604" si="6627">(IF(D2604="SELL",E2604-F2604,IF(D2604="BUY",F2604-E2604)))*C2604</f>
        <v>1500</v>
      </c>
      <c r="J2604" s="41">
        <v>0</v>
      </c>
      <c r="K2604" s="8">
        <v>0</v>
      </c>
      <c r="L2604" s="8">
        <f t="shared" ref="L2604" si="6628">(J2604+I2604+K2604)/C2604</f>
        <v>1</v>
      </c>
      <c r="M2604" s="8">
        <f t="shared" ref="M2604" si="6629">L2604*C2604</f>
        <v>1500</v>
      </c>
      <c r="P2604" s="14"/>
    </row>
    <row r="2605" spans="1:16" s="13" customFormat="1" ht="15.75" customHeight="1" x14ac:dyDescent="0.25">
      <c r="A2605" s="15">
        <v>42899</v>
      </c>
      <c r="B2605" s="55" t="s">
        <v>148</v>
      </c>
      <c r="C2605" s="16">
        <v>2500</v>
      </c>
      <c r="D2605" s="59" t="s">
        <v>17</v>
      </c>
      <c r="E2605" s="17">
        <v>289.5</v>
      </c>
      <c r="F2605" s="18">
        <v>290.2</v>
      </c>
      <c r="G2605" s="18">
        <v>291.39999999999998</v>
      </c>
      <c r="H2605" s="19">
        <v>0</v>
      </c>
      <c r="I2605" s="9">
        <f t="shared" ref="I2605" si="6630">(IF(D2605="SELL",E2605-F2605,IF(D2605="BUY",F2605-E2605)))*C2605</f>
        <v>1749.9999999999716</v>
      </c>
      <c r="J2605" s="41">
        <f>(IF(D2605="SELL",IF(G2605="",0,F2605-G2605),IF(D2605="BUY",IF(G2605="",0,G2605-F2605))))*C2605</f>
        <v>2999.9999999999718</v>
      </c>
      <c r="K2605" s="8">
        <v>0</v>
      </c>
      <c r="L2605" s="8">
        <f t="shared" ref="L2605" si="6631">(J2605+I2605+K2605)/C2605</f>
        <v>1.8999999999999775</v>
      </c>
      <c r="M2605" s="8">
        <f t="shared" ref="M2605" si="6632">L2605*C2605</f>
        <v>4749.9999999999436</v>
      </c>
      <c r="P2605" s="14"/>
    </row>
    <row r="2606" spans="1:16" s="13" customFormat="1" ht="15.75" customHeight="1" x14ac:dyDescent="0.25">
      <c r="A2606" s="15">
        <v>42899</v>
      </c>
      <c r="B2606" s="55" t="s">
        <v>176</v>
      </c>
      <c r="C2606" s="16">
        <v>75</v>
      </c>
      <c r="D2606" s="59" t="s">
        <v>17</v>
      </c>
      <c r="E2606" s="17">
        <v>9645</v>
      </c>
      <c r="F2606" s="18">
        <v>9655</v>
      </c>
      <c r="G2606" s="18">
        <v>0</v>
      </c>
      <c r="H2606" s="19">
        <v>0</v>
      </c>
      <c r="I2606" s="9">
        <f t="shared" ref="I2606" si="6633">(IF(D2606="SELL",E2606-F2606,IF(D2606="BUY",F2606-E2606)))*C2606</f>
        <v>750</v>
      </c>
      <c r="J2606" s="41">
        <v>0</v>
      </c>
      <c r="K2606" s="8">
        <v>0</v>
      </c>
      <c r="L2606" s="8">
        <f t="shared" ref="L2606" si="6634">(J2606+I2606+K2606)/C2606</f>
        <v>10</v>
      </c>
      <c r="M2606" s="8">
        <f t="shared" ref="M2606" si="6635">L2606*C2606</f>
        <v>750</v>
      </c>
      <c r="P2606" s="14"/>
    </row>
    <row r="2607" spans="1:16" s="13" customFormat="1" ht="15.75" customHeight="1" x14ac:dyDescent="0.25">
      <c r="A2607" s="15">
        <v>42899</v>
      </c>
      <c r="B2607" s="55" t="s">
        <v>34</v>
      </c>
      <c r="C2607" s="16">
        <v>550</v>
      </c>
      <c r="D2607" s="59" t="s">
        <v>17</v>
      </c>
      <c r="E2607" s="17">
        <v>1918</v>
      </c>
      <c r="F2607" s="18">
        <v>1920</v>
      </c>
      <c r="G2607" s="18">
        <v>1924</v>
      </c>
      <c r="H2607" s="19">
        <v>0</v>
      </c>
      <c r="I2607" s="9">
        <f t="shared" ref="I2607" si="6636">(IF(D2607="SELL",E2607-F2607,IF(D2607="BUY",F2607-E2607)))*C2607</f>
        <v>1100</v>
      </c>
      <c r="J2607" s="41">
        <f>(IF(D2607="SELL",IF(G2607="",0,F2607-G2607),IF(D2607="BUY",IF(G2607="",0,G2607-F2607))))*C2607</f>
        <v>2200</v>
      </c>
      <c r="K2607" s="8">
        <v>0</v>
      </c>
      <c r="L2607" s="8">
        <f t="shared" ref="L2607" si="6637">(J2607+I2607+K2607)/C2607</f>
        <v>6</v>
      </c>
      <c r="M2607" s="8">
        <f t="shared" ref="M2607" si="6638">L2607*C2607</f>
        <v>3300</v>
      </c>
      <c r="P2607" s="14"/>
    </row>
    <row r="2608" spans="1:16" s="13" customFormat="1" ht="15.75" customHeight="1" x14ac:dyDescent="0.25">
      <c r="A2608" s="15">
        <v>42899</v>
      </c>
      <c r="B2608" s="55" t="s">
        <v>22</v>
      </c>
      <c r="C2608" s="16">
        <v>700</v>
      </c>
      <c r="D2608" s="59" t="s">
        <v>17</v>
      </c>
      <c r="E2608" s="17">
        <v>1918</v>
      </c>
      <c r="F2608" s="18">
        <v>1920</v>
      </c>
      <c r="G2608" s="18">
        <v>1924</v>
      </c>
      <c r="H2608" s="19">
        <v>0</v>
      </c>
      <c r="I2608" s="9">
        <f t="shared" ref="I2608" si="6639">(IF(D2608="SELL",E2608-F2608,IF(D2608="BUY",F2608-E2608)))*C2608</f>
        <v>1400</v>
      </c>
      <c r="J2608" s="41">
        <f>(IF(D2608="SELL",IF(G2608="",0,F2608-G2608),IF(D2608="BUY",IF(G2608="",0,G2608-F2608))))*C2608</f>
        <v>2800</v>
      </c>
      <c r="K2608" s="8">
        <v>0</v>
      </c>
      <c r="L2608" s="8">
        <f t="shared" ref="L2608" si="6640">(J2608+I2608+K2608)/C2608</f>
        <v>6</v>
      </c>
      <c r="M2608" s="8">
        <f t="shared" ref="M2608" si="6641">L2608*C2608</f>
        <v>4200</v>
      </c>
      <c r="P2608" s="14"/>
    </row>
    <row r="2609" spans="1:16" s="13" customFormat="1" ht="15.75" customHeight="1" x14ac:dyDescent="0.25">
      <c r="A2609" s="15">
        <v>42899</v>
      </c>
      <c r="B2609" s="55" t="s">
        <v>118</v>
      </c>
      <c r="C2609" s="16">
        <v>1000</v>
      </c>
      <c r="D2609" s="59" t="s">
        <v>17</v>
      </c>
      <c r="E2609" s="17">
        <v>551</v>
      </c>
      <c r="F2609" s="18">
        <v>552.5</v>
      </c>
      <c r="G2609" s="18">
        <v>555.5</v>
      </c>
      <c r="H2609" s="19">
        <v>0</v>
      </c>
      <c r="I2609" s="9">
        <f t="shared" ref="I2609" si="6642">(IF(D2609="SELL",E2609-F2609,IF(D2609="BUY",F2609-E2609)))*C2609</f>
        <v>1500</v>
      </c>
      <c r="J2609" s="41">
        <f>(IF(D2609="SELL",IF(G2609="",0,F2609-G2609),IF(D2609="BUY",IF(G2609="",0,G2609-F2609))))*C2609</f>
        <v>3000</v>
      </c>
      <c r="K2609" s="8">
        <v>0</v>
      </c>
      <c r="L2609" s="8">
        <f t="shared" ref="L2609" si="6643">(J2609+I2609+K2609)/C2609</f>
        <v>4.5</v>
      </c>
      <c r="M2609" s="8">
        <f t="shared" ref="M2609" si="6644">L2609*C2609</f>
        <v>4500</v>
      </c>
      <c r="P2609" s="14"/>
    </row>
    <row r="2610" spans="1:16" s="13" customFormat="1" ht="15.75" customHeight="1" x14ac:dyDescent="0.25">
      <c r="A2610" s="15">
        <v>42895</v>
      </c>
      <c r="B2610" s="55" t="s">
        <v>191</v>
      </c>
      <c r="C2610" s="16">
        <v>700</v>
      </c>
      <c r="D2610" s="59" t="s">
        <v>17</v>
      </c>
      <c r="E2610" s="17">
        <v>533</v>
      </c>
      <c r="F2610" s="18">
        <v>528</v>
      </c>
      <c r="G2610" s="18">
        <v>0</v>
      </c>
      <c r="H2610" s="19">
        <v>0</v>
      </c>
      <c r="I2610" s="9">
        <f t="shared" ref="I2610" si="6645">(IF(D2610="SELL",E2610-F2610,IF(D2610="BUY",F2610-E2610)))*C2610</f>
        <v>-3500</v>
      </c>
      <c r="J2610" s="41">
        <v>0</v>
      </c>
      <c r="K2610" s="8">
        <v>0</v>
      </c>
      <c r="L2610" s="8">
        <f t="shared" ref="L2610" si="6646">(J2610+I2610+K2610)/C2610</f>
        <v>-5</v>
      </c>
      <c r="M2610" s="8">
        <f t="shared" ref="M2610" si="6647">L2610*C2610</f>
        <v>-3500</v>
      </c>
      <c r="P2610" s="14"/>
    </row>
    <row r="2611" spans="1:16" s="13" customFormat="1" ht="15.75" customHeight="1" x14ac:dyDescent="0.25">
      <c r="A2611" s="15">
        <v>42895</v>
      </c>
      <c r="B2611" s="55" t="s">
        <v>174</v>
      </c>
      <c r="C2611" s="16">
        <v>8000</v>
      </c>
      <c r="D2611" s="59" t="s">
        <v>17</v>
      </c>
      <c r="E2611" s="17">
        <v>99</v>
      </c>
      <c r="F2611" s="18">
        <v>99</v>
      </c>
      <c r="G2611" s="18">
        <v>0</v>
      </c>
      <c r="H2611" s="19">
        <v>0</v>
      </c>
      <c r="I2611" s="9">
        <f t="shared" ref="I2611" si="6648">(IF(D2611="SELL",E2611-F2611,IF(D2611="BUY",F2611-E2611)))*C2611</f>
        <v>0</v>
      </c>
      <c r="J2611" s="41">
        <v>0</v>
      </c>
      <c r="K2611" s="8">
        <v>0</v>
      </c>
      <c r="L2611" s="8">
        <f t="shared" ref="L2611" si="6649">(J2611+I2611+K2611)/C2611</f>
        <v>0</v>
      </c>
      <c r="M2611" s="8">
        <f t="shared" ref="M2611" si="6650">L2611*C2611</f>
        <v>0</v>
      </c>
      <c r="P2611" s="14"/>
    </row>
    <row r="2612" spans="1:16" s="13" customFormat="1" ht="15.75" customHeight="1" x14ac:dyDescent="0.25">
      <c r="A2612" s="15">
        <v>42895</v>
      </c>
      <c r="B2612" s="55" t="s">
        <v>112</v>
      </c>
      <c r="C2612" s="16">
        <v>2000</v>
      </c>
      <c r="D2612" s="59" t="s">
        <v>17</v>
      </c>
      <c r="E2612" s="17">
        <v>545.65</v>
      </c>
      <c r="F2612" s="18">
        <v>546.70000000000005</v>
      </c>
      <c r="G2612" s="18">
        <v>548.20000000000005</v>
      </c>
      <c r="H2612" s="19">
        <v>551.20000000000005</v>
      </c>
      <c r="I2612" s="9">
        <f t="shared" ref="I2612" si="6651">(IF(D2612="SELL",E2612-F2612,IF(D2612="BUY",F2612-E2612)))*C2612</f>
        <v>2100.0000000001364</v>
      </c>
      <c r="J2612" s="41">
        <f>(IF(D2612="SELL",IF(G2612="",0,F2612-G2612),IF(D2612="BUY",IF(G2612="",0,G2612-F2612))))*C2612</f>
        <v>3000</v>
      </c>
      <c r="K2612" s="8">
        <f t="shared" ref="K2612" si="6652">(IF(D2612="SELL",IF(H2612="",0,G2612-H2612),IF(D2612="BUY",IF(H2612="",0,(H2612-G2612)))))*C2612</f>
        <v>6000</v>
      </c>
      <c r="L2612" s="8">
        <f t="shared" ref="L2612" si="6653">(J2612+I2612+K2612)/C2612</f>
        <v>5.5500000000000682</v>
      </c>
      <c r="M2612" s="8">
        <f t="shared" ref="M2612" si="6654">L2612*C2612</f>
        <v>11100.000000000136</v>
      </c>
      <c r="P2612" s="14"/>
    </row>
    <row r="2613" spans="1:16" s="13" customFormat="1" ht="15.75" customHeight="1" x14ac:dyDescent="0.25">
      <c r="A2613" s="15">
        <v>42895</v>
      </c>
      <c r="B2613" s="55" t="s">
        <v>190</v>
      </c>
      <c r="C2613" s="16">
        <v>700</v>
      </c>
      <c r="D2613" s="59" t="s">
        <v>17</v>
      </c>
      <c r="E2613" s="17">
        <v>1172</v>
      </c>
      <c r="F2613" s="18">
        <v>1174</v>
      </c>
      <c r="G2613" s="18">
        <v>1178</v>
      </c>
      <c r="H2613" s="19">
        <v>0</v>
      </c>
      <c r="I2613" s="9">
        <f>(IF(D2613="SELL",E2613-F2613,IF(D2613="BUY",F2613-E2613)))*C2613</f>
        <v>1400</v>
      </c>
      <c r="J2613" s="41">
        <v>0</v>
      </c>
      <c r="K2613" s="8">
        <v>0</v>
      </c>
      <c r="L2613" s="8">
        <f t="shared" ref="L2613" si="6655">(J2613+I2613+K2613)/C2613</f>
        <v>2</v>
      </c>
      <c r="M2613" s="8">
        <f t="shared" ref="M2613" si="6656">L2613*C2613</f>
        <v>1400</v>
      </c>
      <c r="P2613" s="14"/>
    </row>
    <row r="2614" spans="1:16" s="13" customFormat="1" ht="15.75" customHeight="1" x14ac:dyDescent="0.25">
      <c r="A2614" s="15">
        <v>42895</v>
      </c>
      <c r="B2614" s="55" t="s">
        <v>49</v>
      </c>
      <c r="C2614" s="16">
        <v>350</v>
      </c>
      <c r="D2614" s="59" t="s">
        <v>17</v>
      </c>
      <c r="E2614" s="17">
        <v>1495</v>
      </c>
      <c r="F2614" s="18">
        <v>1495</v>
      </c>
      <c r="G2614" s="18">
        <v>0</v>
      </c>
      <c r="H2614" s="19">
        <v>0</v>
      </c>
      <c r="I2614" s="9">
        <f t="shared" ref="I2614" si="6657">(IF(D2614="SELL",E2614-F2614,IF(D2614="BUY",F2614-E2614)))*C2614</f>
        <v>0</v>
      </c>
      <c r="J2614" s="41">
        <v>0</v>
      </c>
      <c r="K2614" s="8">
        <v>0</v>
      </c>
      <c r="L2614" s="8">
        <f t="shared" ref="L2614" si="6658">(J2614+I2614+K2614)/C2614</f>
        <v>0</v>
      </c>
      <c r="M2614" s="8">
        <f t="shared" ref="M2614" si="6659">L2614*C2614</f>
        <v>0</v>
      </c>
      <c r="P2614" s="14"/>
    </row>
    <row r="2615" spans="1:16" s="13" customFormat="1" ht="15.75" customHeight="1" x14ac:dyDescent="0.25">
      <c r="A2615" s="15">
        <v>42894</v>
      </c>
      <c r="B2615" s="55" t="s">
        <v>100</v>
      </c>
      <c r="C2615" s="16">
        <v>600</v>
      </c>
      <c r="D2615" s="59" t="s">
        <v>17</v>
      </c>
      <c r="E2615" s="17">
        <v>658</v>
      </c>
      <c r="F2615" s="18">
        <v>660.5</v>
      </c>
      <c r="G2615" s="18">
        <v>0</v>
      </c>
      <c r="H2615" s="19">
        <v>0</v>
      </c>
      <c r="I2615" s="9">
        <f t="shared" ref="I2615" si="6660">(IF(D2615="SELL",E2615-F2615,IF(D2615="BUY",F2615-E2615)))*C2615</f>
        <v>1500</v>
      </c>
      <c r="J2615" s="41">
        <v>0</v>
      </c>
      <c r="K2615" s="8">
        <v>0</v>
      </c>
      <c r="L2615" s="8">
        <f t="shared" ref="L2615" si="6661">(J2615+I2615+K2615)/C2615</f>
        <v>2.5</v>
      </c>
      <c r="M2615" s="8">
        <f t="shared" ref="M2615" si="6662">L2615*C2615</f>
        <v>1500</v>
      </c>
      <c r="P2615" s="14"/>
    </row>
    <row r="2616" spans="1:16" s="13" customFormat="1" ht="15.75" customHeight="1" x14ac:dyDescent="0.25">
      <c r="A2616" s="15">
        <v>42894</v>
      </c>
      <c r="B2616" s="55" t="s">
        <v>124</v>
      </c>
      <c r="C2616" s="16">
        <v>700</v>
      </c>
      <c r="D2616" s="59" t="s">
        <v>17</v>
      </c>
      <c r="E2616" s="17">
        <v>659</v>
      </c>
      <c r="F2616" s="18">
        <v>662.5</v>
      </c>
      <c r="G2616" s="18">
        <v>0</v>
      </c>
      <c r="H2616" s="19">
        <v>0</v>
      </c>
      <c r="I2616" s="9">
        <f t="shared" ref="I2616" si="6663">(IF(D2616="SELL",E2616-F2616,IF(D2616="BUY",F2616-E2616)))*C2616</f>
        <v>2450</v>
      </c>
      <c r="J2616" s="41">
        <v>0</v>
      </c>
      <c r="K2616" s="8">
        <v>0</v>
      </c>
      <c r="L2616" s="8">
        <f t="shared" ref="L2616" si="6664">(J2616+I2616+K2616)/C2616</f>
        <v>3.5</v>
      </c>
      <c r="M2616" s="8">
        <f t="shared" ref="M2616" si="6665">L2616*C2616</f>
        <v>2450</v>
      </c>
      <c r="P2616" s="14"/>
    </row>
    <row r="2617" spans="1:16" s="13" customFormat="1" ht="15.75" customHeight="1" x14ac:dyDescent="0.25">
      <c r="A2617" s="15">
        <v>42894</v>
      </c>
      <c r="B2617" s="55" t="s">
        <v>111</v>
      </c>
      <c r="C2617" s="16">
        <v>700</v>
      </c>
      <c r="D2617" s="59" t="s">
        <v>17</v>
      </c>
      <c r="E2617" s="17">
        <v>531</v>
      </c>
      <c r="F2617" s="18">
        <v>533</v>
      </c>
      <c r="G2617" s="18">
        <v>0</v>
      </c>
      <c r="H2617" s="19">
        <v>0</v>
      </c>
      <c r="I2617" s="9">
        <f t="shared" ref="I2617" si="6666">(IF(D2617="SELL",E2617-F2617,IF(D2617="BUY",F2617-E2617)))*C2617</f>
        <v>1400</v>
      </c>
      <c r="J2617" s="41">
        <v>0</v>
      </c>
      <c r="K2617" s="8">
        <v>0</v>
      </c>
      <c r="L2617" s="8">
        <f t="shared" ref="L2617" si="6667">(J2617+I2617+K2617)/C2617</f>
        <v>2</v>
      </c>
      <c r="M2617" s="8">
        <f t="shared" ref="M2617" si="6668">L2617*C2617</f>
        <v>1400</v>
      </c>
      <c r="P2617" s="14"/>
    </row>
    <row r="2618" spans="1:16" s="13" customFormat="1" ht="15.75" customHeight="1" x14ac:dyDescent="0.25">
      <c r="A2618" s="15">
        <v>42894</v>
      </c>
      <c r="B2618" s="55" t="s">
        <v>189</v>
      </c>
      <c r="C2618" s="16">
        <v>11000</v>
      </c>
      <c r="D2618" s="59" t="s">
        <v>17</v>
      </c>
      <c r="E2618" s="17">
        <v>116.3</v>
      </c>
      <c r="F2618" s="18">
        <v>116.45</v>
      </c>
      <c r="G2618" s="18">
        <v>116.75</v>
      </c>
      <c r="H2618" s="19">
        <v>0</v>
      </c>
      <c r="I2618" s="9">
        <f t="shared" ref="I2618:I2619" si="6669">(IF(D2618="SELL",E2618-F2618,IF(D2618="BUY",F2618-E2618)))*C2618</f>
        <v>1650.0000000000625</v>
      </c>
      <c r="J2618" s="41">
        <f>(IF(D2618="SELL",IF(G2618="",0,F2618-G2618),IF(D2618="BUY",IF(G2618="",0,G2618-F2618))))*C2618</f>
        <v>3299.9999999999686</v>
      </c>
      <c r="K2618" s="8">
        <v>0</v>
      </c>
      <c r="L2618" s="8">
        <f t="shared" ref="L2618" si="6670">(J2618+I2618+K2618)/C2618</f>
        <v>0.45000000000000279</v>
      </c>
      <c r="M2618" s="8">
        <f t="shared" ref="M2618" si="6671">L2618*C2618</f>
        <v>4950.0000000000309</v>
      </c>
      <c r="P2618" s="14"/>
    </row>
    <row r="2619" spans="1:16" s="13" customFormat="1" ht="15.75" customHeight="1" x14ac:dyDescent="0.25">
      <c r="A2619" s="15">
        <v>42894</v>
      </c>
      <c r="B2619" s="55" t="s">
        <v>188</v>
      </c>
      <c r="C2619" s="16">
        <v>200</v>
      </c>
      <c r="D2619" s="59" t="s">
        <v>17</v>
      </c>
      <c r="E2619" s="17">
        <v>2610</v>
      </c>
      <c r="F2619" s="18">
        <v>2618</v>
      </c>
      <c r="G2619" s="18">
        <v>2634</v>
      </c>
      <c r="H2619" s="19">
        <v>0</v>
      </c>
      <c r="I2619" s="9">
        <f t="shared" si="6669"/>
        <v>1600</v>
      </c>
      <c r="J2619" s="41">
        <f>(IF(D2619="SELL",IF(G2619="",0,F2619-G2619),IF(D2619="BUY",IF(G2619="",0,G2619-F2619))))*C2619</f>
        <v>3200</v>
      </c>
      <c r="K2619" s="8">
        <v>0</v>
      </c>
      <c r="L2619" s="8">
        <f t="shared" ref="L2619" si="6672">(J2619+I2619+K2619)/C2619</f>
        <v>24</v>
      </c>
      <c r="M2619" s="8">
        <f t="shared" ref="M2619" si="6673">L2619*C2619</f>
        <v>4800</v>
      </c>
      <c r="P2619" s="14"/>
    </row>
    <row r="2620" spans="1:16" s="13" customFormat="1" ht="15.75" customHeight="1" x14ac:dyDescent="0.25">
      <c r="A2620" s="15">
        <v>42894</v>
      </c>
      <c r="B2620" s="55" t="s">
        <v>159</v>
      </c>
      <c r="C2620" s="16">
        <v>500</v>
      </c>
      <c r="D2620" s="59" t="s">
        <v>17</v>
      </c>
      <c r="E2620" s="17">
        <v>1640</v>
      </c>
      <c r="F2620" s="18">
        <v>1650</v>
      </c>
      <c r="G2620" s="18">
        <v>143.5</v>
      </c>
      <c r="H2620" s="19">
        <v>145</v>
      </c>
      <c r="I2620" s="9">
        <f t="shared" ref="I2620" si="6674">(IF(D2620="SELL",E2620-F2620,IF(D2620="BUY",F2620-E2620)))*C2620</f>
        <v>5000</v>
      </c>
      <c r="J2620" s="41">
        <v>0</v>
      </c>
      <c r="K2620" s="8">
        <v>0</v>
      </c>
      <c r="L2620" s="8">
        <f t="shared" ref="L2620" si="6675">(J2620+I2620+K2620)/C2620</f>
        <v>10</v>
      </c>
      <c r="M2620" s="8">
        <f t="shared" ref="M2620" si="6676">L2620*C2620</f>
        <v>5000</v>
      </c>
      <c r="P2620" s="14"/>
    </row>
    <row r="2621" spans="1:16" s="13" customFormat="1" ht="15.75" customHeight="1" x14ac:dyDescent="0.25">
      <c r="A2621" s="15">
        <v>42893</v>
      </c>
      <c r="B2621" s="55" t="s">
        <v>155</v>
      </c>
      <c r="C2621" s="16">
        <v>9000</v>
      </c>
      <c r="D2621" s="59" t="s">
        <v>17</v>
      </c>
      <c r="E2621" s="17">
        <v>119.6</v>
      </c>
      <c r="F2621" s="18">
        <v>119.6</v>
      </c>
      <c r="G2621" s="18">
        <v>0</v>
      </c>
      <c r="H2621" s="19">
        <v>0</v>
      </c>
      <c r="I2621" s="9">
        <f t="shared" ref="I2621" si="6677">(IF(D2621="SELL",E2621-F2621,IF(D2621="BUY",F2621-E2621)))*C2621</f>
        <v>0</v>
      </c>
      <c r="J2621" s="41">
        <v>0</v>
      </c>
      <c r="K2621" s="8">
        <v>0</v>
      </c>
      <c r="L2621" s="8">
        <f t="shared" ref="L2621" si="6678">(J2621+I2621+K2621)/C2621</f>
        <v>0</v>
      </c>
      <c r="M2621" s="8">
        <f t="shared" ref="M2621" si="6679">L2621*C2621</f>
        <v>0</v>
      </c>
      <c r="P2621" s="14"/>
    </row>
    <row r="2622" spans="1:16" s="13" customFormat="1" ht="15.75" customHeight="1" x14ac:dyDescent="0.25">
      <c r="A2622" s="15">
        <v>42893</v>
      </c>
      <c r="B2622" s="55" t="s">
        <v>176</v>
      </c>
      <c r="C2622" s="16">
        <v>75</v>
      </c>
      <c r="D2622" s="59" t="s">
        <v>17</v>
      </c>
      <c r="E2622" s="17">
        <v>9666</v>
      </c>
      <c r="F2622" s="18">
        <v>9666</v>
      </c>
      <c r="G2622" s="18">
        <v>0</v>
      </c>
      <c r="H2622" s="19">
        <v>0</v>
      </c>
      <c r="I2622" s="9">
        <f t="shared" ref="I2622" si="6680">(IF(D2622="SELL",E2622-F2622,IF(D2622="BUY",F2622-E2622)))*C2622</f>
        <v>0</v>
      </c>
      <c r="J2622" s="41">
        <v>0</v>
      </c>
      <c r="K2622" s="8">
        <v>0</v>
      </c>
      <c r="L2622" s="8">
        <f t="shared" ref="L2622" si="6681">(J2622+I2622+K2622)/C2622</f>
        <v>0</v>
      </c>
      <c r="M2622" s="8">
        <f t="shared" ref="M2622" si="6682">L2622*C2622</f>
        <v>0</v>
      </c>
      <c r="P2622" s="14"/>
    </row>
    <row r="2623" spans="1:16" s="13" customFormat="1" ht="15.75" customHeight="1" x14ac:dyDescent="0.25">
      <c r="A2623" s="15">
        <v>42893</v>
      </c>
      <c r="B2623" s="55" t="s">
        <v>157</v>
      </c>
      <c r="C2623" s="16">
        <v>700</v>
      </c>
      <c r="D2623" s="59" t="s">
        <v>17</v>
      </c>
      <c r="E2623" s="17">
        <v>590.5</v>
      </c>
      <c r="F2623" s="18">
        <v>592.5</v>
      </c>
      <c r="G2623" s="18">
        <v>596.5</v>
      </c>
      <c r="H2623" s="19">
        <v>0</v>
      </c>
      <c r="I2623" s="9">
        <f t="shared" ref="I2623" si="6683">(IF(D2623="SELL",E2623-F2623,IF(D2623="BUY",F2623-E2623)))*C2623</f>
        <v>1400</v>
      </c>
      <c r="J2623" s="41">
        <f>(IF(D2623="SELL",IF(G2623="",0,F2623-G2623),IF(D2623="BUY",IF(G2623="",0,G2623-F2623))))*C2623</f>
        <v>2800</v>
      </c>
      <c r="K2623" s="8">
        <v>0</v>
      </c>
      <c r="L2623" s="8">
        <f t="shared" ref="L2623" si="6684">(J2623+I2623+K2623)/C2623</f>
        <v>6</v>
      </c>
      <c r="M2623" s="8">
        <f t="shared" ref="M2623" si="6685">L2623*C2623</f>
        <v>4200</v>
      </c>
      <c r="P2623" s="14"/>
    </row>
    <row r="2624" spans="1:16" s="13" customFormat="1" ht="15.75" customHeight="1" x14ac:dyDescent="0.25">
      <c r="A2624" s="15">
        <v>42893</v>
      </c>
      <c r="B2624" s="55" t="s">
        <v>187</v>
      </c>
      <c r="C2624" s="16">
        <v>600</v>
      </c>
      <c r="D2624" s="59" t="s">
        <v>17</v>
      </c>
      <c r="E2624" s="17">
        <v>1174</v>
      </c>
      <c r="F2624" s="18">
        <v>1174</v>
      </c>
      <c r="G2624" s="18">
        <v>0</v>
      </c>
      <c r="H2624" s="19">
        <v>0</v>
      </c>
      <c r="I2624" s="9">
        <f t="shared" ref="I2624" si="6686">(IF(D2624="SELL",E2624-F2624,IF(D2624="BUY",F2624-E2624)))*C2624</f>
        <v>0</v>
      </c>
      <c r="J2624" s="41">
        <v>0</v>
      </c>
      <c r="K2624" s="8">
        <v>0</v>
      </c>
      <c r="L2624" s="8">
        <f t="shared" ref="L2624" si="6687">(J2624+I2624+K2624)/C2624</f>
        <v>0</v>
      </c>
      <c r="M2624" s="8">
        <f t="shared" ref="M2624" si="6688">L2624*C2624</f>
        <v>0</v>
      </c>
      <c r="P2624" s="14"/>
    </row>
    <row r="2625" spans="1:16" s="13" customFormat="1" ht="15.75" customHeight="1" x14ac:dyDescent="0.25">
      <c r="A2625" s="15">
        <v>42893</v>
      </c>
      <c r="B2625" s="55" t="s">
        <v>41</v>
      </c>
      <c r="C2625" s="16">
        <v>6000</v>
      </c>
      <c r="D2625" s="59" t="s">
        <v>17</v>
      </c>
      <c r="E2625" s="17">
        <v>142.5</v>
      </c>
      <c r="F2625" s="18">
        <v>142.75</v>
      </c>
      <c r="G2625" s="18">
        <v>143.5</v>
      </c>
      <c r="H2625" s="19">
        <v>145</v>
      </c>
      <c r="I2625" s="9">
        <f t="shared" ref="I2625" si="6689">(IF(D2625="SELL",E2625-F2625,IF(D2625="BUY",F2625-E2625)))*C2625</f>
        <v>1500</v>
      </c>
      <c r="J2625" s="41">
        <f>(IF(D2625="SELL",IF(G2625="",0,F2625-G2625),IF(D2625="BUY",IF(G2625="",0,G2625-F2625))))*C2625</f>
        <v>4500</v>
      </c>
      <c r="K2625" s="8">
        <f t="shared" ref="K2625:K2627" si="6690">(IF(D2625="SELL",IF(H2625="",0,G2625-H2625),IF(D2625="BUY",IF(H2625="",0,(H2625-G2625)))))*C2625</f>
        <v>9000</v>
      </c>
      <c r="L2625" s="8">
        <f t="shared" ref="L2625" si="6691">(J2625+I2625+K2625)/C2625</f>
        <v>2.5</v>
      </c>
      <c r="M2625" s="8">
        <f t="shared" ref="M2625" si="6692">L2625*C2625</f>
        <v>15000</v>
      </c>
      <c r="P2625" s="14"/>
    </row>
    <row r="2626" spans="1:16" s="13" customFormat="1" ht="15.75" customHeight="1" x14ac:dyDescent="0.25">
      <c r="A2626" s="15">
        <v>42892</v>
      </c>
      <c r="B2626" s="55" t="s">
        <v>107</v>
      </c>
      <c r="C2626" s="16">
        <v>2000</v>
      </c>
      <c r="D2626" s="59" t="s">
        <v>20</v>
      </c>
      <c r="E2626" s="17">
        <v>811.5</v>
      </c>
      <c r="F2626" s="18">
        <v>810</v>
      </c>
      <c r="G2626" s="18">
        <v>807</v>
      </c>
      <c r="H2626" s="19">
        <v>0</v>
      </c>
      <c r="I2626" s="9">
        <f t="shared" ref="I2626" si="6693">(IF(D2626="SELL",E2626-F2626,IF(D2626="BUY",F2626-E2626)))*C2626</f>
        <v>3000</v>
      </c>
      <c r="J2626" s="41">
        <f>(IF(D2626="SELL",IF(G2626="",0,F2626-G2626),IF(D2626="BUY",IF(G2626="",0,G2626-F2626))))*C2626</f>
        <v>6000</v>
      </c>
      <c r="K2626" s="8">
        <v>0</v>
      </c>
      <c r="L2626" s="8">
        <f t="shared" ref="L2626" si="6694">(J2626+I2626+K2626)/C2626</f>
        <v>4.5</v>
      </c>
      <c r="M2626" s="8">
        <f t="shared" ref="M2626" si="6695">L2626*C2626</f>
        <v>9000</v>
      </c>
      <c r="P2626" s="14"/>
    </row>
    <row r="2627" spans="1:16" s="13" customFormat="1" ht="15.75" customHeight="1" x14ac:dyDescent="0.25">
      <c r="A2627" s="15">
        <v>42892</v>
      </c>
      <c r="B2627" s="55" t="s">
        <v>160</v>
      </c>
      <c r="C2627" s="16">
        <v>700</v>
      </c>
      <c r="D2627" s="59" t="s">
        <v>20</v>
      </c>
      <c r="E2627" s="17">
        <v>1800</v>
      </c>
      <c r="F2627" s="18">
        <v>1798</v>
      </c>
      <c r="G2627" s="18">
        <v>1794</v>
      </c>
      <c r="H2627" s="19">
        <v>1786</v>
      </c>
      <c r="I2627" s="9">
        <f t="shared" ref="I2627" si="6696">(IF(D2627="SELL",E2627-F2627,IF(D2627="BUY",F2627-E2627)))*C2627</f>
        <v>1400</v>
      </c>
      <c r="J2627" s="41">
        <f>(IF(D2627="SELL",IF(G2627="",0,F2627-G2627),IF(D2627="BUY",IF(G2627="",0,G2627-F2627))))*C2627</f>
        <v>2800</v>
      </c>
      <c r="K2627" s="8">
        <f t="shared" si="6690"/>
        <v>5600</v>
      </c>
      <c r="L2627" s="8">
        <f t="shared" ref="L2627" si="6697">(J2627+I2627+K2627)/C2627</f>
        <v>14</v>
      </c>
      <c r="M2627" s="8">
        <f t="shared" ref="M2627" si="6698">L2627*C2627</f>
        <v>9800</v>
      </c>
      <c r="P2627" s="14"/>
    </row>
    <row r="2628" spans="1:16" s="13" customFormat="1" ht="15.75" customHeight="1" x14ac:dyDescent="0.25">
      <c r="A2628" s="15">
        <v>42892</v>
      </c>
      <c r="B2628" s="55" t="s">
        <v>41</v>
      </c>
      <c r="C2628" s="16">
        <v>6000</v>
      </c>
      <c r="D2628" s="59" t="s">
        <v>17</v>
      </c>
      <c r="E2628" s="17">
        <v>145</v>
      </c>
      <c r="F2628" s="18">
        <v>144.44999999999999</v>
      </c>
      <c r="G2628" s="18">
        <v>0</v>
      </c>
      <c r="H2628" s="19">
        <v>0</v>
      </c>
      <c r="I2628" s="9">
        <f t="shared" ref="I2628" si="6699">(IF(D2628="SELL",E2628-F2628,IF(D2628="BUY",F2628-E2628)))*C2628</f>
        <v>-3300.0000000000682</v>
      </c>
      <c r="J2628" s="41">
        <v>0</v>
      </c>
      <c r="K2628" s="8">
        <v>0</v>
      </c>
      <c r="L2628" s="8">
        <f t="shared" ref="L2628" si="6700">(J2628+I2628+K2628)/C2628</f>
        <v>-0.55000000000001137</v>
      </c>
      <c r="M2628" s="8">
        <f t="shared" ref="M2628" si="6701">L2628*C2628</f>
        <v>-3300.0000000000682</v>
      </c>
      <c r="P2628" s="14"/>
    </row>
    <row r="2629" spans="1:16" s="13" customFormat="1" ht="15.75" customHeight="1" x14ac:dyDescent="0.25">
      <c r="A2629" s="15">
        <v>42892</v>
      </c>
      <c r="B2629" s="55" t="s">
        <v>77</v>
      </c>
      <c r="C2629" s="16">
        <v>1200</v>
      </c>
      <c r="D2629" s="59" t="s">
        <v>17</v>
      </c>
      <c r="E2629" s="17">
        <v>454</v>
      </c>
      <c r="F2629" s="18">
        <v>455.25</v>
      </c>
      <c r="G2629" s="18">
        <v>457.75</v>
      </c>
      <c r="H2629" s="19">
        <v>0</v>
      </c>
      <c r="I2629" s="9">
        <f t="shared" ref="I2629" si="6702">(IF(D2629="SELL",E2629-F2629,IF(D2629="BUY",F2629-E2629)))*C2629</f>
        <v>1500</v>
      </c>
      <c r="J2629" s="41">
        <v>0</v>
      </c>
      <c r="K2629" s="8">
        <v>0</v>
      </c>
      <c r="L2629" s="8">
        <f t="shared" ref="L2629" si="6703">(J2629+I2629+K2629)/C2629</f>
        <v>1.25</v>
      </c>
      <c r="M2629" s="8">
        <f t="shared" ref="M2629" si="6704">L2629*C2629</f>
        <v>1500</v>
      </c>
      <c r="P2629" s="14"/>
    </row>
    <row r="2630" spans="1:16" s="13" customFormat="1" ht="15.75" customHeight="1" x14ac:dyDescent="0.25">
      <c r="A2630" s="15">
        <v>42892</v>
      </c>
      <c r="B2630" s="55" t="s">
        <v>166</v>
      </c>
      <c r="C2630" s="16">
        <v>4500</v>
      </c>
      <c r="D2630" s="59" t="s">
        <v>17</v>
      </c>
      <c r="E2630" s="17">
        <v>133.80000000000001</v>
      </c>
      <c r="F2630" s="18">
        <v>133.80000000000001</v>
      </c>
      <c r="G2630" s="18">
        <v>0</v>
      </c>
      <c r="H2630" s="19">
        <v>0</v>
      </c>
      <c r="I2630" s="9">
        <f t="shared" ref="I2630" si="6705">(IF(D2630="SELL",E2630-F2630,IF(D2630="BUY",F2630-E2630)))*C2630</f>
        <v>0</v>
      </c>
      <c r="J2630" s="41">
        <v>0</v>
      </c>
      <c r="K2630" s="8">
        <v>0</v>
      </c>
      <c r="L2630" s="8">
        <f t="shared" ref="L2630" si="6706">(J2630+I2630+K2630)/C2630</f>
        <v>0</v>
      </c>
      <c r="M2630" s="8">
        <f t="shared" ref="M2630" si="6707">L2630*C2630</f>
        <v>0</v>
      </c>
      <c r="P2630" s="14"/>
    </row>
    <row r="2631" spans="1:16" s="13" customFormat="1" ht="15.75" customHeight="1" x14ac:dyDescent="0.25">
      <c r="A2631" s="15">
        <v>42891</v>
      </c>
      <c r="B2631" s="55" t="s">
        <v>52</v>
      </c>
      <c r="C2631" s="16">
        <v>7000</v>
      </c>
      <c r="D2631" s="59" t="s">
        <v>17</v>
      </c>
      <c r="E2631" s="17">
        <v>81</v>
      </c>
      <c r="F2631" s="18">
        <v>81.2</v>
      </c>
      <c r="G2631" s="18">
        <v>81.599999999999994</v>
      </c>
      <c r="H2631" s="19">
        <v>0</v>
      </c>
      <c r="I2631" s="9">
        <f t="shared" ref="I2631" si="6708">(IF(D2631="SELL",E2631-F2631,IF(D2631="BUY",F2631-E2631)))*C2631</f>
        <v>1400.00000000002</v>
      </c>
      <c r="J2631" s="41">
        <f>(IF(D2631="SELL",IF(G2631="",0,F2631-G2631),IF(D2631="BUY",IF(G2631="",0,G2631-F2631))))*C2631</f>
        <v>2799.9999999999404</v>
      </c>
      <c r="K2631" s="8">
        <v>0</v>
      </c>
      <c r="L2631" s="8">
        <f t="shared" ref="L2631" si="6709">(J2631+I2631+K2631)/C2631</f>
        <v>0.59999999999999432</v>
      </c>
      <c r="M2631" s="8">
        <f t="shared" ref="M2631" si="6710">L2631*C2631</f>
        <v>4199.99999999996</v>
      </c>
      <c r="P2631" s="14"/>
    </row>
    <row r="2632" spans="1:16" s="13" customFormat="1" ht="15.75" customHeight="1" x14ac:dyDescent="0.25">
      <c r="A2632" s="15">
        <v>42891</v>
      </c>
      <c r="B2632" s="55" t="s">
        <v>186</v>
      </c>
      <c r="C2632" s="16">
        <v>1500</v>
      </c>
      <c r="D2632" s="59" t="s">
        <v>17</v>
      </c>
      <c r="E2632" s="17">
        <v>646.5</v>
      </c>
      <c r="F2632" s="18">
        <v>647.5</v>
      </c>
      <c r="G2632" s="18">
        <v>0</v>
      </c>
      <c r="H2632" s="19">
        <v>0</v>
      </c>
      <c r="I2632" s="9">
        <f t="shared" ref="I2632:I2633" si="6711">(IF(D2632="SELL",E2632-F2632,IF(D2632="BUY",F2632-E2632)))*C2632</f>
        <v>1500</v>
      </c>
      <c r="J2632" s="41">
        <v>0</v>
      </c>
      <c r="K2632" s="8">
        <v>0</v>
      </c>
      <c r="L2632" s="8">
        <f t="shared" ref="L2632" si="6712">(J2632+I2632+K2632)/C2632</f>
        <v>1</v>
      </c>
      <c r="M2632" s="8">
        <f t="shared" ref="M2632" si="6713">L2632*C2632</f>
        <v>1500</v>
      </c>
      <c r="P2632" s="14"/>
    </row>
    <row r="2633" spans="1:16" s="13" customFormat="1" ht="15" x14ac:dyDescent="0.25">
      <c r="A2633" s="15">
        <v>42891</v>
      </c>
      <c r="B2633" s="55" t="s">
        <v>27</v>
      </c>
      <c r="C2633" s="16">
        <v>3084</v>
      </c>
      <c r="D2633" s="59" t="s">
        <v>17</v>
      </c>
      <c r="E2633" s="17">
        <v>361.5</v>
      </c>
      <c r="F2633" s="18">
        <v>362</v>
      </c>
      <c r="G2633" s="18">
        <v>0</v>
      </c>
      <c r="H2633" s="19">
        <v>0</v>
      </c>
      <c r="I2633" s="9">
        <f t="shared" si="6711"/>
        <v>1542</v>
      </c>
      <c r="J2633" s="41">
        <v>0</v>
      </c>
      <c r="K2633" s="8">
        <v>0</v>
      </c>
      <c r="L2633" s="8">
        <f t="shared" ref="L2633" si="6714">(J2633+I2633+K2633)/C2633</f>
        <v>0.5</v>
      </c>
      <c r="M2633" s="8">
        <f t="shared" ref="M2633" si="6715">L2633*C2633</f>
        <v>1542</v>
      </c>
      <c r="P2633" s="14"/>
    </row>
    <row r="2634" spans="1:16" s="13" customFormat="1" ht="15" x14ac:dyDescent="0.25">
      <c r="A2634" s="15">
        <v>42891</v>
      </c>
      <c r="B2634" s="55" t="s">
        <v>70</v>
      </c>
      <c r="C2634" s="16">
        <v>1600</v>
      </c>
      <c r="D2634" s="59" t="s">
        <v>17</v>
      </c>
      <c r="E2634" s="17">
        <v>497</v>
      </c>
      <c r="F2634" s="18">
        <v>498</v>
      </c>
      <c r="G2634" s="18">
        <v>500</v>
      </c>
      <c r="H2634" s="19">
        <v>0</v>
      </c>
      <c r="I2634" s="9">
        <f t="shared" ref="I2634" si="6716">(IF(D2634="SELL",E2634-F2634,IF(D2634="BUY",F2634-E2634)))*C2634</f>
        <v>1600</v>
      </c>
      <c r="J2634" s="41">
        <f>(IF(D2634="SELL",IF(G2634="",0,F2634-G2634),IF(D2634="BUY",IF(G2634="",0,G2634-F2634))))*C2634</f>
        <v>3200</v>
      </c>
      <c r="K2634" s="8">
        <v>0</v>
      </c>
      <c r="L2634" s="8">
        <f t="shared" ref="L2634" si="6717">(J2634+I2634+K2634)/C2634</f>
        <v>3</v>
      </c>
      <c r="M2634" s="8">
        <f t="shared" ref="M2634" si="6718">L2634*C2634</f>
        <v>4800</v>
      </c>
      <c r="P2634" s="14"/>
    </row>
    <row r="2635" spans="1:16" s="13" customFormat="1" ht="15" x14ac:dyDescent="0.25">
      <c r="A2635" s="15">
        <v>42888</v>
      </c>
      <c r="B2635" s="55" t="s">
        <v>46</v>
      </c>
      <c r="C2635" s="16">
        <v>7000</v>
      </c>
      <c r="D2635" s="59" t="s">
        <v>17</v>
      </c>
      <c r="E2635" s="17">
        <v>163</v>
      </c>
      <c r="F2635" s="18">
        <v>163.4</v>
      </c>
      <c r="G2635" s="18">
        <v>0</v>
      </c>
      <c r="H2635" s="19">
        <v>0</v>
      </c>
      <c r="I2635" s="9">
        <f t="shared" ref="I2635" si="6719">(IF(D2635="SELL",E2635-F2635,IF(D2635="BUY",F2635-E2635)))*C2635</f>
        <v>2800.00000000004</v>
      </c>
      <c r="J2635" s="41">
        <v>0</v>
      </c>
      <c r="K2635" s="8">
        <v>0</v>
      </c>
      <c r="L2635" s="8">
        <f t="shared" ref="L2635" si="6720">(J2635+I2635+K2635)/C2635</f>
        <v>0.40000000000000574</v>
      </c>
      <c r="M2635" s="8">
        <f t="shared" ref="M2635" si="6721">L2635*C2635</f>
        <v>2800.00000000004</v>
      </c>
      <c r="P2635" s="14"/>
    </row>
    <row r="2636" spans="1:16" s="13" customFormat="1" ht="15" x14ac:dyDescent="0.25">
      <c r="A2636" s="15">
        <v>42888</v>
      </c>
      <c r="B2636" s="55" t="s">
        <v>159</v>
      </c>
      <c r="C2636" s="16">
        <v>500</v>
      </c>
      <c r="D2636" s="59" t="s">
        <v>17</v>
      </c>
      <c r="E2636" s="17">
        <v>1628</v>
      </c>
      <c r="F2636" s="18">
        <v>1628</v>
      </c>
      <c r="G2636" s="18">
        <v>0</v>
      </c>
      <c r="H2636" s="19">
        <v>0</v>
      </c>
      <c r="I2636" s="9">
        <f t="shared" ref="I2636" si="6722">(IF(D2636="SELL",E2636-F2636,IF(D2636="BUY",F2636-E2636)))*C2636</f>
        <v>0</v>
      </c>
      <c r="J2636" s="41">
        <v>0</v>
      </c>
      <c r="K2636" s="8">
        <v>0</v>
      </c>
      <c r="L2636" s="8">
        <f t="shared" ref="L2636" si="6723">(J2636+I2636+K2636)/C2636</f>
        <v>0</v>
      </c>
      <c r="M2636" s="8">
        <f t="shared" ref="M2636" si="6724">L2636*C2636</f>
        <v>0</v>
      </c>
      <c r="P2636" s="14"/>
    </row>
    <row r="2637" spans="1:16" s="13" customFormat="1" ht="15" x14ac:dyDescent="0.25">
      <c r="A2637" s="15">
        <v>42888</v>
      </c>
      <c r="B2637" s="55" t="s">
        <v>111</v>
      </c>
      <c r="C2637" s="16">
        <v>600</v>
      </c>
      <c r="D2637" s="59" t="s">
        <v>17</v>
      </c>
      <c r="E2637" s="17">
        <v>513.5</v>
      </c>
      <c r="F2637" s="18">
        <v>515.70000000000005</v>
      </c>
      <c r="G2637" s="18">
        <v>519</v>
      </c>
      <c r="H2637" s="19">
        <v>0</v>
      </c>
      <c r="I2637" s="9">
        <f t="shared" ref="I2637" si="6725">(IF(D2637="SELL",E2637-F2637,IF(D2637="BUY",F2637-E2637)))*C2637</f>
        <v>1320.0000000000273</v>
      </c>
      <c r="J2637" s="41">
        <f>(IF(D2637="SELL",IF(G2637="",0,F2637-G2637),IF(D2637="BUY",IF(G2637="",0,G2637-F2637))))*C2637</f>
        <v>1979.9999999999727</v>
      </c>
      <c r="K2637" s="8">
        <v>0</v>
      </c>
      <c r="L2637" s="8">
        <f t="shared" ref="L2637" si="6726">(J2637+I2637+K2637)/C2637</f>
        <v>5.5</v>
      </c>
      <c r="M2637" s="8">
        <f t="shared" ref="M2637" si="6727">L2637*C2637</f>
        <v>3300</v>
      </c>
      <c r="P2637" s="14"/>
    </row>
    <row r="2638" spans="1:16" s="13" customFormat="1" ht="15" x14ac:dyDescent="0.25">
      <c r="A2638" s="15">
        <v>42887</v>
      </c>
      <c r="B2638" s="55" t="s">
        <v>185</v>
      </c>
      <c r="C2638" s="16">
        <v>2547</v>
      </c>
      <c r="D2638" s="59" t="s">
        <v>17</v>
      </c>
      <c r="E2638" s="17">
        <v>536</v>
      </c>
      <c r="F2638" s="18">
        <v>537</v>
      </c>
      <c r="G2638" s="18">
        <v>539</v>
      </c>
      <c r="H2638" s="19">
        <v>0</v>
      </c>
      <c r="I2638" s="9">
        <f t="shared" ref="I2638" si="6728">(IF(D2638="SELL",E2638-F2638,IF(D2638="BUY",F2638-E2638)))*C2638</f>
        <v>2547</v>
      </c>
      <c r="J2638" s="41">
        <f>(IF(D2638="SELL",IF(G2638="",0,F2638-G2638),IF(D2638="BUY",IF(G2638="",0,G2638-F2638))))*C2638</f>
        <v>5094</v>
      </c>
      <c r="K2638" s="8">
        <v>0</v>
      </c>
      <c r="L2638" s="8">
        <f t="shared" ref="L2638" si="6729">(J2638+I2638+K2638)/C2638</f>
        <v>3</v>
      </c>
      <c r="M2638" s="8">
        <f t="shared" ref="M2638" si="6730">L2638*C2638</f>
        <v>7641</v>
      </c>
      <c r="P2638" s="14"/>
    </row>
    <row r="2639" spans="1:16" s="13" customFormat="1" ht="15" x14ac:dyDescent="0.25">
      <c r="A2639" s="15">
        <v>42887</v>
      </c>
      <c r="B2639" s="55" t="s">
        <v>184</v>
      </c>
      <c r="C2639" s="16">
        <v>2547</v>
      </c>
      <c r="D2639" s="59" t="s">
        <v>20</v>
      </c>
      <c r="E2639" s="17">
        <v>2547</v>
      </c>
      <c r="F2639" s="18">
        <v>2547</v>
      </c>
      <c r="G2639" s="18">
        <v>0</v>
      </c>
      <c r="H2639" s="19">
        <v>0</v>
      </c>
      <c r="I2639" s="9">
        <f t="shared" ref="I2639" si="6731">(IF(D2639="SELL",E2639-F2639,IF(D2639="BUY",F2639-E2639)))*C2639</f>
        <v>0</v>
      </c>
      <c r="J2639" s="41">
        <v>0</v>
      </c>
      <c r="K2639" s="8">
        <v>0</v>
      </c>
      <c r="L2639" s="8">
        <f t="shared" ref="L2639" si="6732">(J2639+I2639+K2639)/C2639</f>
        <v>0</v>
      </c>
      <c r="M2639" s="8">
        <f t="shared" ref="M2639" si="6733">L2639*C2639</f>
        <v>0</v>
      </c>
      <c r="P2639" s="14"/>
    </row>
    <row r="2640" spans="1:16" s="13" customFormat="1" ht="15" x14ac:dyDescent="0.25">
      <c r="A2640" s="15">
        <v>42886</v>
      </c>
      <c r="B2640" s="55" t="s">
        <v>123</v>
      </c>
      <c r="C2640" s="16">
        <v>1100</v>
      </c>
      <c r="D2640" s="59" t="s">
        <v>17</v>
      </c>
      <c r="E2640" s="17">
        <v>1168</v>
      </c>
      <c r="F2640" s="18">
        <v>1170</v>
      </c>
      <c r="G2640" s="18">
        <v>1177</v>
      </c>
      <c r="H2640" s="19">
        <v>0</v>
      </c>
      <c r="I2640" s="9">
        <f t="shared" ref="I2640" si="6734">(IF(D2640="SELL",E2640-F2640,IF(D2640="BUY",F2640-E2640)))*C2640</f>
        <v>2200</v>
      </c>
      <c r="J2640" s="41">
        <f>(IF(D2640="SELL",IF(G2640="",0,F2640-G2640),IF(D2640="BUY",IF(G2640="",0,G2640-F2640))))*C2640</f>
        <v>7700</v>
      </c>
      <c r="K2640" s="8">
        <v>0</v>
      </c>
      <c r="L2640" s="8">
        <f t="shared" ref="L2640" si="6735">(J2640+I2640+K2640)/C2640</f>
        <v>9</v>
      </c>
      <c r="M2640" s="8">
        <f t="shared" ref="M2640" si="6736">L2640*C2640</f>
        <v>9900</v>
      </c>
      <c r="P2640" s="14"/>
    </row>
    <row r="2641" spans="1:16" s="13" customFormat="1" ht="15" x14ac:dyDescent="0.25">
      <c r="A2641" s="15">
        <v>42886</v>
      </c>
      <c r="B2641" s="55" t="s">
        <v>177</v>
      </c>
      <c r="C2641" s="16">
        <v>2000</v>
      </c>
      <c r="D2641" s="59" t="s">
        <v>17</v>
      </c>
      <c r="E2641" s="17">
        <v>512.25</v>
      </c>
      <c r="F2641" s="18">
        <v>512.25</v>
      </c>
      <c r="G2641" s="18">
        <v>0</v>
      </c>
      <c r="H2641" s="19">
        <v>0</v>
      </c>
      <c r="I2641" s="9">
        <f t="shared" ref="I2641" si="6737">(IF(D2641="SELL",E2641-F2641,IF(D2641="BUY",F2641-E2641)))*C2641</f>
        <v>0</v>
      </c>
      <c r="J2641" s="41">
        <v>0</v>
      </c>
      <c r="K2641" s="8">
        <f t="shared" ref="K2641" si="6738">(IF(D2641="SELL",IF(H2641="",0,G2641-H2641),IF(D2641="BUY",IF(H2641="",0,(H2641-G2641)))))*C2641</f>
        <v>0</v>
      </c>
      <c r="L2641" s="8">
        <f t="shared" ref="L2641" si="6739">(J2641+I2641+K2641)/C2641</f>
        <v>0</v>
      </c>
      <c r="M2641" s="8">
        <f t="shared" ref="M2641" si="6740">L2641*C2641</f>
        <v>0</v>
      </c>
      <c r="P2641" s="14"/>
    </row>
    <row r="2642" spans="1:16" s="13" customFormat="1" ht="15" x14ac:dyDescent="0.25">
      <c r="A2642" s="15">
        <v>42886</v>
      </c>
      <c r="B2642" s="55" t="s">
        <v>94</v>
      </c>
      <c r="C2642" s="16">
        <v>600</v>
      </c>
      <c r="D2642" s="59" t="s">
        <v>17</v>
      </c>
      <c r="E2642" s="17">
        <v>950</v>
      </c>
      <c r="F2642" s="18">
        <v>954</v>
      </c>
      <c r="G2642" s="18">
        <v>0</v>
      </c>
      <c r="H2642" s="19">
        <v>0</v>
      </c>
      <c r="I2642" s="9">
        <f t="shared" ref="I2642" si="6741">(IF(D2642="SELL",E2642-F2642,IF(D2642="BUY",F2642-E2642)))*C2642</f>
        <v>2400</v>
      </c>
      <c r="J2642" s="41">
        <v>0</v>
      </c>
      <c r="K2642" s="8">
        <f t="shared" ref="K2642" si="6742">(IF(D2642="SELL",IF(H2642="",0,G2642-H2642),IF(D2642="BUY",IF(H2642="",0,(H2642-G2642)))))*C2642</f>
        <v>0</v>
      </c>
      <c r="L2642" s="8">
        <f t="shared" ref="L2642" si="6743">(J2642+I2642+K2642)/C2642</f>
        <v>4</v>
      </c>
      <c r="M2642" s="8">
        <f t="shared" ref="M2642" si="6744">L2642*C2642</f>
        <v>2400</v>
      </c>
      <c r="P2642" s="14"/>
    </row>
    <row r="2643" spans="1:16" s="13" customFormat="1" ht="15" x14ac:dyDescent="0.25">
      <c r="A2643" s="15">
        <v>42886</v>
      </c>
      <c r="B2643" s="55" t="s">
        <v>114</v>
      </c>
      <c r="C2643" s="16">
        <v>1400</v>
      </c>
      <c r="D2643" s="59" t="s">
        <v>17</v>
      </c>
      <c r="E2643" s="17">
        <v>428</v>
      </c>
      <c r="F2643" s="18">
        <v>429.1</v>
      </c>
      <c r="G2643" s="18">
        <v>0</v>
      </c>
      <c r="H2643" s="19">
        <v>0</v>
      </c>
      <c r="I2643" s="9">
        <f t="shared" ref="I2643" si="6745">(IF(D2643="SELL",E2643-F2643,IF(D2643="BUY",F2643-E2643)))*C2643</f>
        <v>1540.0000000000318</v>
      </c>
      <c r="J2643" s="41">
        <v>0</v>
      </c>
      <c r="K2643" s="8">
        <f t="shared" ref="K2643" si="6746">(IF(D2643="SELL",IF(H2643="",0,G2643-H2643),IF(D2643="BUY",IF(H2643="",0,(H2643-G2643)))))*C2643</f>
        <v>0</v>
      </c>
      <c r="L2643" s="8">
        <f t="shared" ref="L2643" si="6747">(J2643+I2643+K2643)/C2643</f>
        <v>1.1000000000000227</v>
      </c>
      <c r="M2643" s="8">
        <f t="shared" ref="M2643" si="6748">L2643*C2643</f>
        <v>1540.0000000000318</v>
      </c>
      <c r="P2643" s="14"/>
    </row>
    <row r="2644" spans="1:16" s="13" customFormat="1" ht="15" x14ac:dyDescent="0.25">
      <c r="A2644" s="15">
        <v>42886</v>
      </c>
      <c r="B2644" s="55" t="s">
        <v>68</v>
      </c>
      <c r="C2644" s="16">
        <v>1200</v>
      </c>
      <c r="D2644" s="59" t="s">
        <v>17</v>
      </c>
      <c r="E2644" s="17">
        <v>229</v>
      </c>
      <c r="F2644" s="18">
        <v>229</v>
      </c>
      <c r="G2644" s="18">
        <v>0</v>
      </c>
      <c r="H2644" s="19">
        <v>0</v>
      </c>
      <c r="I2644" s="9">
        <f t="shared" ref="I2644" si="6749">(IF(D2644="SELL",E2644-F2644,IF(D2644="BUY",F2644-E2644)))*C2644</f>
        <v>0</v>
      </c>
      <c r="J2644" s="41">
        <v>0</v>
      </c>
      <c r="K2644" s="8">
        <f t="shared" ref="K2644" si="6750">(IF(D2644="SELL",IF(H2644="",0,G2644-H2644),IF(D2644="BUY",IF(H2644="",0,(H2644-G2644)))))*C2644</f>
        <v>0</v>
      </c>
      <c r="L2644" s="8">
        <f t="shared" ref="L2644" si="6751">(J2644+I2644+K2644)/C2644</f>
        <v>0</v>
      </c>
      <c r="M2644" s="8">
        <f t="shared" ref="M2644" si="6752">L2644*C2644</f>
        <v>0</v>
      </c>
      <c r="P2644" s="14"/>
    </row>
    <row r="2645" spans="1:16" s="13" customFormat="1" ht="15" x14ac:dyDescent="0.25">
      <c r="A2645" s="15">
        <v>42885</v>
      </c>
      <c r="B2645" s="55" t="s">
        <v>44</v>
      </c>
      <c r="C2645" s="16">
        <v>3500</v>
      </c>
      <c r="D2645" s="59" t="s">
        <v>17</v>
      </c>
      <c r="E2645" s="17">
        <v>206.6</v>
      </c>
      <c r="F2645" s="18">
        <v>207</v>
      </c>
      <c r="G2645" s="18">
        <v>208</v>
      </c>
      <c r="H2645" s="19">
        <v>210</v>
      </c>
      <c r="I2645" s="9">
        <f t="shared" ref="I2645" si="6753">(IF(D2645="SELL",E2645-F2645,IF(D2645="BUY",F2645-E2645)))*C2645</f>
        <v>1400.00000000002</v>
      </c>
      <c r="J2645" s="41">
        <f>(IF(D2645="SELL",IF(G2645="",0,F2645-G2645),IF(D2645="BUY",IF(G2645="",0,G2645-F2645))))*C2645</f>
        <v>3500</v>
      </c>
      <c r="K2645" s="8">
        <f t="shared" ref="K2645" si="6754">(IF(D2645="SELL",IF(H2645="",0,G2645-H2645),IF(D2645="BUY",IF(H2645="",0,(H2645-G2645)))))*C2645</f>
        <v>7000</v>
      </c>
      <c r="L2645" s="8">
        <f t="shared" ref="L2645" si="6755">(J2645+I2645+K2645)/C2645</f>
        <v>3.4000000000000057</v>
      </c>
      <c r="M2645" s="8">
        <f t="shared" ref="M2645" si="6756">L2645*C2645</f>
        <v>11900.00000000002</v>
      </c>
      <c r="P2645" s="14"/>
    </row>
    <row r="2646" spans="1:16" s="13" customFormat="1" ht="15" x14ac:dyDescent="0.25">
      <c r="A2646" s="15">
        <v>42885</v>
      </c>
      <c r="B2646" s="55" t="s">
        <v>19</v>
      </c>
      <c r="C2646" s="16">
        <v>3500</v>
      </c>
      <c r="D2646" s="59" t="s">
        <v>20</v>
      </c>
      <c r="E2646" s="17">
        <v>176</v>
      </c>
      <c r="F2646" s="18">
        <v>175.7</v>
      </c>
      <c r="G2646" s="18">
        <v>175.1</v>
      </c>
      <c r="H2646" s="19">
        <v>174</v>
      </c>
      <c r="I2646" s="9">
        <f t="shared" ref="I2646" si="6757">(IF(D2646="SELL",E2646-F2646,IF(D2646="BUY",F2646-E2646)))*C2646</f>
        <v>1050.0000000000398</v>
      </c>
      <c r="J2646" s="41">
        <f>(IF(D2646="SELL",IF(G2646="",0,F2646-G2646),IF(D2646="BUY",IF(G2646="",0,G2646-F2646))))*C2646</f>
        <v>2099.99999999998</v>
      </c>
      <c r="K2646" s="8">
        <f t="shared" ref="K2646:K2647" si="6758">(IF(D2646="SELL",IF(H2646="",0,G2646-H2646),IF(D2646="BUY",IF(H2646="",0,(H2646-G2646)))))*C2646</f>
        <v>3849.99999999998</v>
      </c>
      <c r="L2646" s="8">
        <f t="shared" ref="L2646" si="6759">(J2646+I2646+K2646)/C2646</f>
        <v>2</v>
      </c>
      <c r="M2646" s="8">
        <f t="shared" ref="M2646" si="6760">L2646*C2646</f>
        <v>7000</v>
      </c>
      <c r="P2646" s="14"/>
    </row>
    <row r="2647" spans="1:16" s="13" customFormat="1" ht="15" x14ac:dyDescent="0.25">
      <c r="A2647" s="15">
        <v>42885</v>
      </c>
      <c r="B2647" s="55" t="s">
        <v>183</v>
      </c>
      <c r="C2647" s="16">
        <v>200</v>
      </c>
      <c r="D2647" s="16" t="s">
        <v>17</v>
      </c>
      <c r="E2647" s="17">
        <v>3700</v>
      </c>
      <c r="F2647" s="18">
        <v>3715</v>
      </c>
      <c r="G2647" s="18">
        <v>3725</v>
      </c>
      <c r="H2647" s="19">
        <v>3740</v>
      </c>
      <c r="I2647" s="9">
        <f t="shared" ref="I2647" si="6761">(IF(D2647="SELL",E2647-F2647,IF(D2647="BUY",F2647-E2647)))*C2647</f>
        <v>3000</v>
      </c>
      <c r="J2647" s="41">
        <f>(IF(D2647="SELL",IF(G2647="",0,F2647-G2647),IF(D2647="BUY",IF(G2647="",0,G2647-F2647))))*C2647</f>
        <v>2000</v>
      </c>
      <c r="K2647" s="8">
        <f t="shared" si="6758"/>
        <v>3000</v>
      </c>
      <c r="L2647" s="8">
        <f t="shared" ref="L2647" si="6762">(J2647+I2647+K2647)/C2647</f>
        <v>40</v>
      </c>
      <c r="M2647" s="8">
        <f t="shared" ref="M2647" si="6763">L2647*C2647</f>
        <v>8000</v>
      </c>
      <c r="P2647" s="14"/>
    </row>
    <row r="2648" spans="1:16" s="13" customFormat="1" ht="15" x14ac:dyDescent="0.25">
      <c r="A2648" s="15">
        <v>42885</v>
      </c>
      <c r="B2648" s="7" t="s">
        <v>81</v>
      </c>
      <c r="C2648" s="16">
        <v>800</v>
      </c>
      <c r="D2648" s="16" t="s">
        <v>17</v>
      </c>
      <c r="E2648" s="17">
        <v>1115</v>
      </c>
      <c r="F2648" s="18">
        <v>1108</v>
      </c>
      <c r="G2648" s="18">
        <v>0</v>
      </c>
      <c r="H2648" s="19">
        <v>0</v>
      </c>
      <c r="I2648" s="9">
        <f t="shared" ref="I2648" si="6764">(IF(D2648="SELL",E2648-F2648,IF(D2648="BUY",F2648-E2648)))*C2648</f>
        <v>-5600</v>
      </c>
      <c r="J2648" s="9">
        <v>0</v>
      </c>
      <c r="K2648" s="9">
        <v>0</v>
      </c>
      <c r="L2648" s="8">
        <f t="shared" ref="L2648" si="6765">(J2648+I2648+K2648)/C2648</f>
        <v>-7</v>
      </c>
      <c r="M2648" s="8">
        <f t="shared" ref="M2648" si="6766">L2648*C2648</f>
        <v>-5600</v>
      </c>
      <c r="P2648" s="14"/>
    </row>
    <row r="2649" spans="1:16" s="13" customFormat="1" ht="15" x14ac:dyDescent="0.25">
      <c r="A2649" s="15">
        <v>42885</v>
      </c>
      <c r="B2649" s="7" t="s">
        <v>118</v>
      </c>
      <c r="C2649" s="16">
        <v>1000</v>
      </c>
      <c r="D2649" s="16" t="s">
        <v>17</v>
      </c>
      <c r="E2649" s="17">
        <v>512.5</v>
      </c>
      <c r="F2649" s="18">
        <v>514</v>
      </c>
      <c r="G2649" s="18">
        <v>517</v>
      </c>
      <c r="H2649" s="19">
        <v>0</v>
      </c>
      <c r="I2649" s="9">
        <f t="shared" ref="I2649" si="6767">(IF(D2649="SELL",E2649-F2649,IF(D2649="BUY",F2649-E2649)))*C2649</f>
        <v>1500</v>
      </c>
      <c r="J2649" s="41">
        <f>(IF(D2649="SELL",IF(G2649="",0,F2649-G2649),IF(D2649="BUY",IF(G2649="",0,G2649-F2649))))*C2649</f>
        <v>3000</v>
      </c>
      <c r="K2649" s="9">
        <v>0</v>
      </c>
      <c r="L2649" s="8">
        <f t="shared" ref="L2649" si="6768">(J2649+I2649+K2649)/C2649</f>
        <v>4.5</v>
      </c>
      <c r="M2649" s="8">
        <f t="shared" ref="M2649" si="6769">L2649*C2649</f>
        <v>4500</v>
      </c>
      <c r="P2649" s="14"/>
    </row>
    <row r="2650" spans="1:16" x14ac:dyDescent="0.25">
      <c r="A2650" s="54">
        <v>42881</v>
      </c>
      <c r="B2650" s="37" t="s">
        <v>41</v>
      </c>
      <c r="C2650" s="37">
        <v>6000</v>
      </c>
      <c r="D2650" s="37" t="s">
        <v>17</v>
      </c>
      <c r="E2650" s="74">
        <v>146</v>
      </c>
      <c r="F2650" s="37">
        <v>146.25</v>
      </c>
      <c r="G2650" s="37">
        <v>146.75</v>
      </c>
      <c r="H2650" s="74">
        <v>148</v>
      </c>
      <c r="I2650" s="49">
        <f t="shared" ref="I2650" si="6770">(IF(D2650="SELL",E2650-F2650,IF(D2650="BUY",F2650-E2650)))*C2650</f>
        <v>1500</v>
      </c>
      <c r="J2650" s="41">
        <f>(IF(D2650="SELL",IF(G2650="",0,F2650-G2650),IF(D2650="BUY",IF(G2650="",0,G2650-F2650))))*C2650</f>
        <v>3000</v>
      </c>
      <c r="K2650" s="8">
        <f t="shared" ref="K2650" si="6771">(IF(D2650="SELL",IF(H2650="",0,G2650-H2650),IF(D2650="BUY",IF(H2650="",0,(H2650-G2650)))))*C2650</f>
        <v>7500</v>
      </c>
      <c r="L2650" s="49">
        <f t="shared" ref="L2650" si="6772">(J2650+I2650+K2650)/C2650</f>
        <v>2</v>
      </c>
      <c r="M2650" s="49">
        <f t="shared" ref="M2650" si="6773">L2650*C2650</f>
        <v>12000</v>
      </c>
    </row>
    <row r="2651" spans="1:16" s="52" customFormat="1" x14ac:dyDescent="0.25">
      <c r="A2651" s="54">
        <v>42881</v>
      </c>
      <c r="B2651" s="37" t="s">
        <v>155</v>
      </c>
      <c r="C2651" s="37">
        <v>9000</v>
      </c>
      <c r="D2651" s="37" t="s">
        <v>17</v>
      </c>
      <c r="E2651" s="74">
        <v>124.3</v>
      </c>
      <c r="F2651" s="37">
        <v>124.65</v>
      </c>
      <c r="G2651" s="37">
        <v>125.6</v>
      </c>
      <c r="H2651" s="74">
        <v>0</v>
      </c>
      <c r="I2651" s="49">
        <f t="shared" ref="I2651:I2653" si="6774">(IF(D2651="SELL",E2651-F2651,IF(D2651="BUY",F2651-E2651)))*C2651</f>
        <v>3150.0000000000769</v>
      </c>
      <c r="J2651" s="41">
        <f>(IF(D2651="SELL",IF(G2651="",0,F2651-G2651),IF(D2651="BUY",IF(G2651="",0,G2651-F2651))))*C2651</f>
        <v>8549.9999999998981</v>
      </c>
      <c r="K2651" s="8">
        <v>0</v>
      </c>
      <c r="L2651" s="49">
        <f t="shared" ref="L2651" si="6775">(J2651+I2651+K2651)/C2651</f>
        <v>1.2999999999999972</v>
      </c>
      <c r="M2651" s="49">
        <f t="shared" ref="M2651" si="6776">L2651*C2651</f>
        <v>11699.999999999975</v>
      </c>
    </row>
    <row r="2652" spans="1:16" s="52" customFormat="1" x14ac:dyDescent="0.25">
      <c r="A2652" s="54">
        <v>42881</v>
      </c>
      <c r="B2652" s="37" t="s">
        <v>45</v>
      </c>
      <c r="C2652" s="37">
        <v>3000</v>
      </c>
      <c r="D2652" s="37" t="s">
        <v>17</v>
      </c>
      <c r="E2652" s="74">
        <v>202</v>
      </c>
      <c r="F2652" s="37">
        <v>202</v>
      </c>
      <c r="G2652" s="37">
        <v>0</v>
      </c>
      <c r="H2652" s="74">
        <v>0</v>
      </c>
      <c r="I2652" s="49">
        <f t="shared" ref="I2652" si="6777">(IF(D2652="SELL",E2652-F2652,IF(D2652="BUY",F2652-E2652)))*C2652</f>
        <v>0</v>
      </c>
      <c r="J2652" s="41">
        <v>0</v>
      </c>
      <c r="K2652" s="8">
        <v>0</v>
      </c>
      <c r="L2652" s="49">
        <f t="shared" ref="L2652" si="6778">(J2652+I2652+K2652)/C2652</f>
        <v>0</v>
      </c>
      <c r="M2652" s="49">
        <f t="shared" ref="M2652" si="6779">L2652*C2652</f>
        <v>0</v>
      </c>
    </row>
    <row r="2653" spans="1:16" s="52" customFormat="1" x14ac:dyDescent="0.25">
      <c r="A2653" s="54">
        <v>42881</v>
      </c>
      <c r="B2653" s="37" t="s">
        <v>177</v>
      </c>
      <c r="C2653" s="37">
        <v>2000</v>
      </c>
      <c r="D2653" s="37" t="s">
        <v>17</v>
      </c>
      <c r="E2653" s="74">
        <v>512</v>
      </c>
      <c r="F2653" s="37">
        <v>512.75</v>
      </c>
      <c r="G2653" s="37">
        <v>514</v>
      </c>
      <c r="H2653" s="74">
        <v>0</v>
      </c>
      <c r="I2653" s="49">
        <f t="shared" si="6774"/>
        <v>1500</v>
      </c>
      <c r="J2653" s="41">
        <f>(IF(D2653="SELL",IF(G2653="",0,F2653-G2653),IF(D2653="BUY",IF(G2653="",0,G2653-F2653))))*C2653</f>
        <v>2500</v>
      </c>
      <c r="K2653" s="8">
        <v>0</v>
      </c>
      <c r="L2653" s="49">
        <f t="shared" ref="L2653" si="6780">(J2653+I2653+K2653)/C2653</f>
        <v>2</v>
      </c>
      <c r="M2653" s="49">
        <f t="shared" ref="M2653" si="6781">L2653*C2653</f>
        <v>4000</v>
      </c>
    </row>
    <row r="2654" spans="1:16" s="52" customFormat="1" x14ac:dyDescent="0.25">
      <c r="A2654" s="54">
        <v>42881</v>
      </c>
      <c r="B2654" s="37" t="s">
        <v>137</v>
      </c>
      <c r="C2654" s="37">
        <v>1300</v>
      </c>
      <c r="D2654" s="37" t="s">
        <v>17</v>
      </c>
      <c r="E2654" s="74">
        <v>509</v>
      </c>
      <c r="F2654" s="37">
        <v>510.15</v>
      </c>
      <c r="G2654" s="37">
        <v>512</v>
      </c>
      <c r="H2654" s="74">
        <v>516</v>
      </c>
      <c r="I2654" s="49">
        <f t="shared" ref="I2654" si="6782">(IF(D2654="SELL",E2654-F2654,IF(D2654="BUY",F2654-E2654)))*C2654</f>
        <v>1494.9999999999704</v>
      </c>
      <c r="J2654" s="41">
        <f>(IF(D2654="SELL",IF(G2654="",0,F2654-G2654),IF(D2654="BUY",IF(G2654="",0,G2654-F2654))))*C2654</f>
        <v>2405.0000000000296</v>
      </c>
      <c r="K2654" s="8">
        <f t="shared" ref="K2654" si="6783">(IF(D2654="SELL",IF(H2654="",0,G2654-H2654),IF(D2654="BUY",IF(H2654="",0,(H2654-G2654)))))*C2654</f>
        <v>5200</v>
      </c>
      <c r="L2654" s="49">
        <f t="shared" ref="L2654" si="6784">(J2654+I2654+K2654)/C2654</f>
        <v>7</v>
      </c>
      <c r="M2654" s="49">
        <f t="shared" ref="M2654" si="6785">L2654*C2654</f>
        <v>9100</v>
      </c>
    </row>
    <row r="2655" spans="1:16" s="52" customFormat="1" x14ac:dyDescent="0.25">
      <c r="A2655" s="54">
        <v>42880</v>
      </c>
      <c r="B2655" s="37" t="s">
        <v>182</v>
      </c>
      <c r="C2655" s="37">
        <v>800</v>
      </c>
      <c r="D2655" s="37" t="s">
        <v>17</v>
      </c>
      <c r="E2655" s="74">
        <v>652</v>
      </c>
      <c r="F2655" s="37">
        <v>657</v>
      </c>
      <c r="G2655" s="37">
        <v>660</v>
      </c>
      <c r="H2655" s="74">
        <v>665</v>
      </c>
      <c r="I2655" s="49">
        <f t="shared" ref="I2655" si="6786">(IF(D2655="SELL",E2655-F2655,IF(D2655="BUY",F2655-E2655)))*C2655</f>
        <v>4000</v>
      </c>
      <c r="J2655" s="41">
        <f>(IF(D2655="SELL",IF(G2655="",0,F2655-G2655),IF(D2655="BUY",IF(G2655="",0,G2655-F2655))))*C2655</f>
        <v>2400</v>
      </c>
      <c r="K2655" s="8">
        <f t="shared" ref="K2655:K2656" si="6787">(IF(D2655="SELL",IF(H2655="",0,G2655-H2655),IF(D2655="BUY",IF(H2655="",0,(H2655-G2655)))))*C2655</f>
        <v>4000</v>
      </c>
      <c r="L2655" s="49">
        <f t="shared" ref="L2655" si="6788">(J2655+I2655+K2655)/C2655</f>
        <v>13</v>
      </c>
      <c r="M2655" s="49">
        <f t="shared" ref="M2655" si="6789">L2655*C2655</f>
        <v>10400</v>
      </c>
    </row>
    <row r="2656" spans="1:16" s="52" customFormat="1" x14ac:dyDescent="0.25">
      <c r="A2656" s="54">
        <v>42880</v>
      </c>
      <c r="B2656" s="37" t="s">
        <v>181</v>
      </c>
      <c r="C2656" s="37">
        <v>3000</v>
      </c>
      <c r="D2656" s="37" t="s">
        <v>17</v>
      </c>
      <c r="E2656" s="74">
        <v>185</v>
      </c>
      <c r="F2656" s="37">
        <v>185.5</v>
      </c>
      <c r="G2656" s="37">
        <v>186.5</v>
      </c>
      <c r="H2656" s="74">
        <v>188</v>
      </c>
      <c r="I2656" s="49">
        <f t="shared" ref="I2656" si="6790">(IF(D2656="SELL",E2656-F2656,IF(D2656="BUY",F2656-E2656)))*C2656</f>
        <v>1500</v>
      </c>
      <c r="J2656" s="41">
        <f>(IF(D2656="SELL",IF(G2656="",0,F2656-G2656),IF(D2656="BUY",IF(G2656="",0,G2656-F2656))))*C2656</f>
        <v>3000</v>
      </c>
      <c r="K2656" s="8">
        <f t="shared" si="6787"/>
        <v>4500</v>
      </c>
      <c r="L2656" s="49">
        <f t="shared" ref="L2656" si="6791">(J2656+I2656+K2656)/C2656</f>
        <v>3</v>
      </c>
      <c r="M2656" s="49">
        <f t="shared" ref="M2656" si="6792">L2656*C2656</f>
        <v>9000</v>
      </c>
    </row>
    <row r="2657" spans="1:13" s="52" customFormat="1" x14ac:dyDescent="0.25">
      <c r="A2657" s="54">
        <v>42880</v>
      </c>
      <c r="B2657" s="37" t="s">
        <v>122</v>
      </c>
      <c r="C2657" s="37">
        <v>500</v>
      </c>
      <c r="D2657" s="37" t="s">
        <v>17</v>
      </c>
      <c r="E2657" s="74">
        <v>963</v>
      </c>
      <c r="F2657" s="37">
        <v>970</v>
      </c>
      <c r="G2657" s="37">
        <v>0</v>
      </c>
      <c r="H2657" s="74">
        <v>0</v>
      </c>
      <c r="I2657" s="49">
        <f t="shared" ref="I2657" si="6793">(IF(D2657="SELL",E2657-F2657,IF(D2657="BUY",F2657-E2657)))*C2657</f>
        <v>3500</v>
      </c>
      <c r="J2657" s="41">
        <v>0</v>
      </c>
      <c r="K2657" s="8">
        <f t="shared" ref="K2657" si="6794">(IF(D2657="SELL",IF(H2657="",0,G2657-H2657),IF(D2657="BUY",IF(H2657="",0,(H2657-G2657)))))*C2657</f>
        <v>0</v>
      </c>
      <c r="L2657" s="49">
        <f t="shared" ref="L2657" si="6795">(J2657+I2657+K2657)/C2657</f>
        <v>7</v>
      </c>
      <c r="M2657" s="49">
        <f t="shared" ref="M2657" si="6796">L2657*C2657</f>
        <v>3500</v>
      </c>
    </row>
    <row r="2658" spans="1:13" s="52" customFormat="1" x14ac:dyDescent="0.25">
      <c r="A2658" s="54">
        <v>42880</v>
      </c>
      <c r="B2658" s="37" t="s">
        <v>107</v>
      </c>
      <c r="C2658" s="37">
        <v>2000</v>
      </c>
      <c r="D2658" s="37" t="s">
        <v>17</v>
      </c>
      <c r="E2658" s="74">
        <v>795</v>
      </c>
      <c r="F2658" s="37">
        <v>796.5</v>
      </c>
      <c r="G2658" s="37">
        <v>0</v>
      </c>
      <c r="H2658" s="74">
        <v>0</v>
      </c>
      <c r="I2658" s="49">
        <f t="shared" ref="I2658" si="6797">(IF(D2658="SELL",E2658-F2658,IF(D2658="BUY",F2658-E2658)))*C2658</f>
        <v>3000</v>
      </c>
      <c r="J2658" s="41">
        <v>0</v>
      </c>
      <c r="K2658" s="8">
        <f t="shared" ref="K2658:K2659" si="6798">(IF(D2658="SELL",IF(H2658="",0,G2658-H2658),IF(D2658="BUY",IF(H2658="",0,(H2658-G2658)))))*C2658</f>
        <v>0</v>
      </c>
      <c r="L2658" s="49">
        <f t="shared" ref="L2658" si="6799">(J2658+I2658+K2658)/C2658</f>
        <v>1.5</v>
      </c>
      <c r="M2658" s="49">
        <f t="shared" ref="M2658" si="6800">L2658*C2658</f>
        <v>3000</v>
      </c>
    </row>
    <row r="2659" spans="1:13" s="52" customFormat="1" x14ac:dyDescent="0.25">
      <c r="A2659" s="54">
        <v>42880</v>
      </c>
      <c r="B2659" s="37" t="s">
        <v>112</v>
      </c>
      <c r="C2659" s="37">
        <v>2000</v>
      </c>
      <c r="D2659" s="37" t="s">
        <v>17</v>
      </c>
      <c r="E2659" s="74">
        <v>534</v>
      </c>
      <c r="F2659" s="37">
        <v>537</v>
      </c>
      <c r="G2659" s="37">
        <v>540</v>
      </c>
      <c r="H2659" s="74">
        <v>543</v>
      </c>
      <c r="I2659" s="49">
        <f t="shared" ref="I2659" si="6801">(IF(D2659="SELL",E2659-F2659,IF(D2659="BUY",F2659-E2659)))*C2659</f>
        <v>6000</v>
      </c>
      <c r="J2659" s="41">
        <f>(IF(D2659="SELL",IF(G2659="",0,F2659-G2659),IF(D2659="BUY",IF(G2659="",0,G2659-F2659))))*C2659</f>
        <v>6000</v>
      </c>
      <c r="K2659" s="8">
        <f t="shared" si="6798"/>
        <v>6000</v>
      </c>
      <c r="L2659" s="49">
        <f t="shared" ref="L2659" si="6802">(J2659+I2659+K2659)/C2659</f>
        <v>9</v>
      </c>
      <c r="M2659" s="49">
        <f t="shared" ref="M2659" si="6803">L2659*C2659</f>
        <v>18000</v>
      </c>
    </row>
    <row r="2660" spans="1:13" s="52" customFormat="1" x14ac:dyDescent="0.25">
      <c r="A2660" s="54">
        <v>42880</v>
      </c>
      <c r="B2660" s="37" t="s">
        <v>180</v>
      </c>
      <c r="C2660" s="37">
        <v>8000</v>
      </c>
      <c r="D2660" s="37" t="s">
        <v>17</v>
      </c>
      <c r="E2660" s="74">
        <v>86.5</v>
      </c>
      <c r="F2660" s="37">
        <v>86.5</v>
      </c>
      <c r="G2660" s="37">
        <v>0</v>
      </c>
      <c r="H2660" s="74">
        <v>0</v>
      </c>
      <c r="I2660" s="49">
        <f t="shared" ref="I2660" si="6804">(IF(D2660="SELL",E2660-F2660,IF(D2660="BUY",F2660-E2660)))*C2660</f>
        <v>0</v>
      </c>
      <c r="J2660" s="41">
        <v>0</v>
      </c>
      <c r="K2660" s="8">
        <v>0</v>
      </c>
      <c r="L2660" s="49">
        <f t="shared" ref="L2660" si="6805">(J2660+I2660+K2660)/C2660</f>
        <v>0</v>
      </c>
      <c r="M2660" s="49">
        <f t="shared" ref="M2660" si="6806">L2660*C2660</f>
        <v>0</v>
      </c>
    </row>
    <row r="2661" spans="1:13" s="52" customFormat="1" x14ac:dyDescent="0.25">
      <c r="A2661" s="54">
        <v>42880</v>
      </c>
      <c r="B2661" s="37" t="s">
        <v>137</v>
      </c>
      <c r="C2661" s="37">
        <v>1300</v>
      </c>
      <c r="D2661" s="37" t="s">
        <v>17</v>
      </c>
      <c r="E2661" s="74">
        <v>498</v>
      </c>
      <c r="F2661" s="37">
        <v>494</v>
      </c>
      <c r="G2661" s="37">
        <v>0</v>
      </c>
      <c r="H2661" s="74">
        <v>0</v>
      </c>
      <c r="I2661" s="49">
        <f t="shared" ref="I2661" si="6807">(IF(D2661="SELL",E2661-F2661,IF(D2661="BUY",F2661-E2661)))*C2661</f>
        <v>-5200</v>
      </c>
      <c r="J2661" s="41">
        <v>0</v>
      </c>
      <c r="K2661" s="8">
        <f t="shared" ref="K2661" si="6808">(IF(D2661="SELL",IF(H2661="",0,G2661-H2661),IF(D2661="BUY",IF(H2661="",0,(H2661-G2661)))))*C2661</f>
        <v>0</v>
      </c>
      <c r="L2661" s="49">
        <f t="shared" ref="L2661" si="6809">(J2661+I2661+K2661)/C2661</f>
        <v>-4</v>
      </c>
      <c r="M2661" s="49">
        <f t="shared" ref="M2661" si="6810">L2661*C2661</f>
        <v>-5200</v>
      </c>
    </row>
    <row r="2662" spans="1:13" s="52" customFormat="1" x14ac:dyDescent="0.25">
      <c r="A2662" s="54">
        <v>42880</v>
      </c>
      <c r="B2662" s="37" t="s">
        <v>132</v>
      </c>
      <c r="C2662" s="37">
        <v>7000</v>
      </c>
      <c r="D2662" s="37" t="s">
        <v>20</v>
      </c>
      <c r="E2662" s="74">
        <v>83.3</v>
      </c>
      <c r="F2662" s="37">
        <v>83.1</v>
      </c>
      <c r="G2662" s="37">
        <v>82.7</v>
      </c>
      <c r="H2662" s="74">
        <v>82</v>
      </c>
      <c r="I2662" s="49">
        <f t="shared" ref="I2662" si="6811">(IF(D2662="SELL",E2662-F2662,IF(D2662="BUY",F2662-E2662)))*C2662</f>
        <v>1400.00000000002</v>
      </c>
      <c r="J2662" s="41">
        <f>(IF(D2662="SELL",IF(G2662="",0,F2662-G2662),IF(D2662="BUY",IF(G2662="",0,G2662-F2662))))*C2662</f>
        <v>2799.9999999999404</v>
      </c>
      <c r="K2662" s="8">
        <f t="shared" ref="K2662:K2663" si="6812">(IF(D2662="SELL",IF(H2662="",0,G2662-H2662),IF(D2662="BUY",IF(H2662="",0,(H2662-G2662)))))*C2662</f>
        <v>4900.00000000002</v>
      </c>
      <c r="L2662" s="49">
        <f t="shared" ref="L2662" si="6813">(J2662+I2662+K2662)/C2662</f>
        <v>1.2999999999999972</v>
      </c>
      <c r="M2662" s="49">
        <f t="shared" ref="M2662" si="6814">L2662*C2662</f>
        <v>9099.99999999998</v>
      </c>
    </row>
    <row r="2663" spans="1:13" s="52" customFormat="1" x14ac:dyDescent="0.25">
      <c r="A2663" s="54">
        <v>42879</v>
      </c>
      <c r="B2663" s="37" t="s">
        <v>78</v>
      </c>
      <c r="C2663" s="37">
        <v>1500</v>
      </c>
      <c r="D2663" s="37" t="s">
        <v>20</v>
      </c>
      <c r="E2663" s="74">
        <v>590</v>
      </c>
      <c r="F2663" s="37">
        <v>589</v>
      </c>
      <c r="G2663" s="37">
        <v>587</v>
      </c>
      <c r="H2663" s="74">
        <v>584</v>
      </c>
      <c r="I2663" s="49">
        <f t="shared" ref="I2663" si="6815">(IF(D2663="SELL",E2663-F2663,IF(D2663="BUY",F2663-E2663)))*C2663</f>
        <v>1500</v>
      </c>
      <c r="J2663" s="41">
        <f>(IF(D2663="SELL",IF(G2663="",0,F2663-G2663),IF(D2663="BUY",IF(G2663="",0,G2663-F2663))))*C2663</f>
        <v>3000</v>
      </c>
      <c r="K2663" s="8">
        <f t="shared" si="6812"/>
        <v>4500</v>
      </c>
      <c r="L2663" s="49">
        <f t="shared" ref="L2663" si="6816">(J2663+I2663+K2663)/C2663</f>
        <v>6</v>
      </c>
      <c r="M2663" s="49">
        <f t="shared" ref="M2663" si="6817">L2663*C2663</f>
        <v>9000</v>
      </c>
    </row>
    <row r="2664" spans="1:13" s="52" customFormat="1" x14ac:dyDescent="0.25">
      <c r="A2664" s="54">
        <v>42879</v>
      </c>
      <c r="B2664" s="37" t="s">
        <v>180</v>
      </c>
      <c r="C2664" s="37">
        <v>8000</v>
      </c>
      <c r="D2664" s="37" t="s">
        <v>17</v>
      </c>
      <c r="E2664" s="74">
        <v>85.5</v>
      </c>
      <c r="F2664" s="37">
        <v>85.7</v>
      </c>
      <c r="G2664" s="37">
        <v>0</v>
      </c>
      <c r="H2664" s="74">
        <v>0</v>
      </c>
      <c r="I2664" s="49">
        <f t="shared" ref="I2664" si="6818">(IF(D2664="SELL",E2664-F2664,IF(D2664="BUY",F2664-E2664)))*C2664</f>
        <v>1600.0000000000227</v>
      </c>
      <c r="J2664" s="41">
        <v>0</v>
      </c>
      <c r="K2664" s="8">
        <v>0</v>
      </c>
      <c r="L2664" s="49">
        <f t="shared" ref="L2664" si="6819">(J2664+I2664+K2664)/C2664</f>
        <v>0.20000000000000284</v>
      </c>
      <c r="M2664" s="49">
        <f t="shared" ref="M2664" si="6820">L2664*C2664</f>
        <v>1600.0000000000227</v>
      </c>
    </row>
    <row r="2665" spans="1:13" s="52" customFormat="1" x14ac:dyDescent="0.25">
      <c r="A2665" s="54">
        <v>42879</v>
      </c>
      <c r="B2665" s="37" t="s">
        <v>137</v>
      </c>
      <c r="C2665" s="37">
        <v>1300</v>
      </c>
      <c r="D2665" s="37" t="s">
        <v>20</v>
      </c>
      <c r="E2665" s="74">
        <v>500</v>
      </c>
      <c r="F2665" s="37">
        <v>498.85</v>
      </c>
      <c r="G2665" s="37">
        <v>498</v>
      </c>
      <c r="H2665" s="74">
        <v>495</v>
      </c>
      <c r="I2665" s="49">
        <f t="shared" ref="I2665" si="6821">(IF(D2665="SELL",E2665-F2665,IF(D2665="BUY",F2665-E2665)))*C2665</f>
        <v>1494.9999999999704</v>
      </c>
      <c r="J2665" s="41">
        <f>(IF(D2665="SELL",IF(G2665="",0,F2665-G2665),IF(D2665="BUY",IF(G2665="",0,G2665-F2665))))*C2665</f>
        <v>1105.0000000000296</v>
      </c>
      <c r="K2665" s="8">
        <f t="shared" ref="K2665" si="6822">(IF(D2665="SELL",IF(H2665="",0,G2665-H2665),IF(D2665="BUY",IF(H2665="",0,(H2665-G2665)))))*C2665</f>
        <v>3900</v>
      </c>
      <c r="L2665" s="49">
        <f t="shared" ref="L2665" si="6823">(J2665+I2665+K2665)/C2665</f>
        <v>5</v>
      </c>
      <c r="M2665" s="49">
        <f t="shared" ref="M2665" si="6824">L2665*C2665</f>
        <v>6500</v>
      </c>
    </row>
    <row r="2666" spans="1:13" s="52" customFormat="1" x14ac:dyDescent="0.25">
      <c r="A2666" s="54">
        <v>42879</v>
      </c>
      <c r="B2666" s="37" t="s">
        <v>161</v>
      </c>
      <c r="C2666" s="37">
        <v>8000</v>
      </c>
      <c r="D2666" s="37" t="s">
        <v>17</v>
      </c>
      <c r="E2666" s="74">
        <v>114.6</v>
      </c>
      <c r="F2666" s="37">
        <v>114.8</v>
      </c>
      <c r="G2666" s="37">
        <v>115.2</v>
      </c>
      <c r="H2666" s="74">
        <v>0</v>
      </c>
      <c r="I2666" s="49">
        <f t="shared" ref="I2666" si="6825">(IF(D2666="SELL",E2666-F2666,IF(D2666="BUY",F2666-E2666)))*C2666</f>
        <v>1600.0000000000227</v>
      </c>
      <c r="J2666" s="41">
        <f>(IF(D2666="SELL",IF(G2666="",0,F2666-G2666),IF(D2666="BUY",IF(G2666="",0,G2666-F2666))))*C2666</f>
        <v>3200.0000000000455</v>
      </c>
      <c r="K2666" s="8">
        <v>0</v>
      </c>
      <c r="L2666" s="49">
        <f t="shared" ref="L2666" si="6826">(J2666+I2666+K2666)/C2666</f>
        <v>0.60000000000000853</v>
      </c>
      <c r="M2666" s="49">
        <f t="shared" ref="M2666" si="6827">L2666*C2666</f>
        <v>4800.0000000000682</v>
      </c>
    </row>
    <row r="2667" spans="1:13" s="52" customFormat="1" x14ac:dyDescent="0.25">
      <c r="A2667" s="54">
        <v>42879</v>
      </c>
      <c r="B2667" s="37" t="s">
        <v>116</v>
      </c>
      <c r="C2667" s="37">
        <v>1200</v>
      </c>
      <c r="D2667" s="37" t="s">
        <v>20</v>
      </c>
      <c r="E2667" s="74">
        <v>496</v>
      </c>
      <c r="F2667" s="37">
        <v>494</v>
      </c>
      <c r="G2667" s="37">
        <v>0</v>
      </c>
      <c r="H2667" s="74">
        <v>0</v>
      </c>
      <c r="I2667" s="49">
        <f t="shared" ref="I2667" si="6828">(IF(D2667="SELL",E2667-F2667,IF(D2667="BUY",F2667-E2667)))*C2667</f>
        <v>2400</v>
      </c>
      <c r="J2667" s="41">
        <v>0</v>
      </c>
      <c r="K2667" s="8">
        <v>0</v>
      </c>
      <c r="L2667" s="49">
        <f t="shared" ref="L2667" si="6829">(J2667+I2667+K2667)/C2667</f>
        <v>2</v>
      </c>
      <c r="M2667" s="49">
        <f t="shared" ref="M2667" si="6830">L2667*C2667</f>
        <v>2400</v>
      </c>
    </row>
    <row r="2668" spans="1:13" s="52" customFormat="1" x14ac:dyDescent="0.25">
      <c r="A2668" s="54">
        <v>42879</v>
      </c>
      <c r="B2668" s="37" t="s">
        <v>107</v>
      </c>
      <c r="C2668" s="37">
        <v>2000</v>
      </c>
      <c r="D2668" s="37" t="s">
        <v>20</v>
      </c>
      <c r="E2668" s="74">
        <v>813</v>
      </c>
      <c r="F2668" s="37">
        <v>811.5</v>
      </c>
      <c r="G2668" s="37">
        <v>807.5</v>
      </c>
      <c r="H2668" s="74">
        <v>803</v>
      </c>
      <c r="I2668" s="49">
        <f t="shared" ref="I2668" si="6831">(IF(D2668="SELL",E2668-F2668,IF(D2668="BUY",F2668-E2668)))*C2668</f>
        <v>3000</v>
      </c>
      <c r="J2668" s="41">
        <f>(IF(D2668="SELL",IF(G2668="",0,F2668-G2668),IF(D2668="BUY",IF(G2668="",0,G2668-F2668))))*C2668</f>
        <v>8000</v>
      </c>
      <c r="K2668" s="8">
        <f t="shared" ref="K2668:K2670" si="6832">(IF(D2668="SELL",IF(H2668="",0,G2668-H2668),IF(D2668="BUY",IF(H2668="",0,(H2668-G2668)))))*C2668</f>
        <v>9000</v>
      </c>
      <c r="L2668" s="49">
        <f t="shared" ref="L2668" si="6833">(J2668+I2668+K2668)/C2668</f>
        <v>10</v>
      </c>
      <c r="M2668" s="49">
        <f t="shared" ref="M2668" si="6834">L2668*C2668</f>
        <v>20000</v>
      </c>
    </row>
    <row r="2669" spans="1:13" s="52" customFormat="1" x14ac:dyDescent="0.25">
      <c r="A2669" s="54">
        <v>42878</v>
      </c>
      <c r="B2669" s="37" t="s">
        <v>113</v>
      </c>
      <c r="C2669" s="37">
        <v>3000</v>
      </c>
      <c r="D2669" s="37" t="s">
        <v>20</v>
      </c>
      <c r="E2669" s="74">
        <v>248</v>
      </c>
      <c r="F2669" s="37">
        <v>247.5</v>
      </c>
      <c r="G2669" s="37">
        <v>245</v>
      </c>
      <c r="H2669" s="74">
        <v>0</v>
      </c>
      <c r="I2669" s="49">
        <f t="shared" ref="I2669" si="6835">(IF(D2669="SELL",E2669-F2669,IF(D2669="BUY",F2669-E2669)))*C2669</f>
        <v>1500</v>
      </c>
      <c r="J2669" s="41">
        <f>(IF(D2669="SELL",IF(G2669="",0,F2669-G2669),IF(D2669="BUY",IF(G2669="",0,G2669-F2669))))*C2669</f>
        <v>7500</v>
      </c>
      <c r="K2669" s="8">
        <v>0</v>
      </c>
      <c r="L2669" s="49">
        <f t="shared" ref="L2669" si="6836">(J2669+I2669+K2669)/C2669</f>
        <v>3</v>
      </c>
      <c r="M2669" s="49">
        <f t="shared" ref="M2669" si="6837">L2669*C2669</f>
        <v>9000</v>
      </c>
    </row>
    <row r="2670" spans="1:13" s="52" customFormat="1" x14ac:dyDescent="0.25">
      <c r="A2670" s="54">
        <v>42878</v>
      </c>
      <c r="B2670" s="37" t="s">
        <v>161</v>
      </c>
      <c r="C2670" s="37">
        <v>8000</v>
      </c>
      <c r="D2670" s="37" t="s">
        <v>17</v>
      </c>
      <c r="E2670" s="74">
        <v>113</v>
      </c>
      <c r="F2670" s="37">
        <v>113.2</v>
      </c>
      <c r="G2670" s="37">
        <v>113.6</v>
      </c>
      <c r="H2670" s="74">
        <v>114.2</v>
      </c>
      <c r="I2670" s="49">
        <f t="shared" ref="I2670" si="6838">(IF(D2670="SELL",E2670-F2670,IF(D2670="BUY",F2670-E2670)))*C2670</f>
        <v>1600.0000000000227</v>
      </c>
      <c r="J2670" s="41">
        <f>(IF(D2670="SELL",IF(G2670="",0,F2670-G2670),IF(D2670="BUY",IF(G2670="",0,G2670-F2670))))*C2670</f>
        <v>3199.9999999999318</v>
      </c>
      <c r="K2670" s="8">
        <f t="shared" si="6832"/>
        <v>4800.0000000000682</v>
      </c>
      <c r="L2670" s="49">
        <f t="shared" ref="L2670" si="6839">(J2670+I2670+K2670)/C2670</f>
        <v>1.2000000000000026</v>
      </c>
      <c r="M2670" s="49">
        <f t="shared" ref="M2670" si="6840">L2670*C2670</f>
        <v>9600.0000000000218</v>
      </c>
    </row>
    <row r="2671" spans="1:13" s="52" customFormat="1" x14ac:dyDescent="0.25">
      <c r="A2671" s="54">
        <v>42878</v>
      </c>
      <c r="B2671" s="37" t="s">
        <v>74</v>
      </c>
      <c r="C2671" s="37">
        <v>3500</v>
      </c>
      <c r="D2671" s="37" t="s">
        <v>20</v>
      </c>
      <c r="E2671" s="74">
        <v>177.7</v>
      </c>
      <c r="F2671" s="37">
        <v>177.7</v>
      </c>
      <c r="G2671" s="37">
        <v>0</v>
      </c>
      <c r="H2671" s="74">
        <v>0</v>
      </c>
      <c r="I2671" s="49">
        <f t="shared" ref="I2671" si="6841">(IF(D2671="SELL",E2671-F2671,IF(D2671="BUY",F2671-E2671)))*C2671</f>
        <v>0</v>
      </c>
      <c r="J2671" s="41">
        <v>0</v>
      </c>
      <c r="K2671" s="8">
        <f t="shared" ref="K2671" si="6842">(IF(D2671="SELL",IF(H2671="",0,G2671-H2671),IF(D2671="BUY",IF(H2671="",0,(H2671-G2671)))))*C2671</f>
        <v>0</v>
      </c>
      <c r="L2671" s="49">
        <f t="shared" ref="L2671" si="6843">(J2671+I2671+K2671)/C2671</f>
        <v>0</v>
      </c>
      <c r="M2671" s="49">
        <f t="shared" ref="M2671" si="6844">L2671*C2671</f>
        <v>0</v>
      </c>
    </row>
    <row r="2672" spans="1:13" s="52" customFormat="1" x14ac:dyDescent="0.25">
      <c r="A2672" s="54">
        <v>42878</v>
      </c>
      <c r="B2672" s="37" t="s">
        <v>177</v>
      </c>
      <c r="C2672" s="37">
        <v>2000</v>
      </c>
      <c r="D2672" s="37" t="s">
        <v>20</v>
      </c>
      <c r="E2672" s="74">
        <v>478.5</v>
      </c>
      <c r="F2672" s="37">
        <v>478.5</v>
      </c>
      <c r="G2672" s="37">
        <v>0</v>
      </c>
      <c r="H2672" s="74">
        <v>0</v>
      </c>
      <c r="I2672" s="49">
        <f t="shared" ref="I2672" si="6845">(IF(D2672="SELL",E2672-F2672,IF(D2672="BUY",F2672-E2672)))*C2672</f>
        <v>0</v>
      </c>
      <c r="J2672" s="41">
        <v>0</v>
      </c>
      <c r="K2672" s="8">
        <f t="shared" ref="K2672" si="6846">(IF(D2672="SELL",IF(H2672="",0,G2672-H2672),IF(D2672="BUY",IF(H2672="",0,(H2672-G2672)))))*C2672</f>
        <v>0</v>
      </c>
      <c r="L2672" s="49">
        <f t="shared" ref="L2672" si="6847">(J2672+I2672+K2672)/C2672</f>
        <v>0</v>
      </c>
      <c r="M2672" s="49">
        <f t="shared" ref="M2672" si="6848">L2672*C2672</f>
        <v>0</v>
      </c>
    </row>
    <row r="2673" spans="1:13" s="52" customFormat="1" x14ac:dyDescent="0.25">
      <c r="A2673" s="54">
        <v>42878</v>
      </c>
      <c r="B2673" s="37" t="s">
        <v>35</v>
      </c>
      <c r="C2673" s="37">
        <v>2000</v>
      </c>
      <c r="D2673" s="37" t="s">
        <v>20</v>
      </c>
      <c r="E2673" s="74">
        <v>817</v>
      </c>
      <c r="F2673" s="37">
        <v>815.5</v>
      </c>
      <c r="G2673" s="37">
        <v>812.5</v>
      </c>
      <c r="H2673" s="74">
        <v>0</v>
      </c>
      <c r="I2673" s="49">
        <f t="shared" ref="I2673" si="6849">(IF(D2673="SELL",E2673-F2673,IF(D2673="BUY",F2673-E2673)))*C2673</f>
        <v>3000</v>
      </c>
      <c r="J2673" s="41">
        <f>(IF(D2673="SELL",IF(G2673="",0,F2673-G2673),IF(D2673="BUY",IF(G2673="",0,G2673-F2673))))*C2673</f>
        <v>6000</v>
      </c>
      <c r="K2673" s="8">
        <v>0</v>
      </c>
      <c r="L2673" s="49">
        <f t="shared" ref="L2673" si="6850">(J2673+I2673+K2673)/C2673</f>
        <v>4.5</v>
      </c>
      <c r="M2673" s="49">
        <f t="shared" ref="M2673" si="6851">L2673*C2673</f>
        <v>9000</v>
      </c>
    </row>
    <row r="2674" spans="1:13" s="52" customFormat="1" x14ac:dyDescent="0.25">
      <c r="A2674" s="54">
        <v>42878</v>
      </c>
      <c r="B2674" s="37" t="s">
        <v>24</v>
      </c>
      <c r="C2674" s="37">
        <v>2500</v>
      </c>
      <c r="D2674" s="37" t="s">
        <v>20</v>
      </c>
      <c r="E2674" s="74">
        <v>145.5</v>
      </c>
      <c r="F2674" s="37">
        <v>145.5</v>
      </c>
      <c r="G2674" s="37">
        <v>0</v>
      </c>
      <c r="H2674" s="74">
        <v>0</v>
      </c>
      <c r="I2674" s="49">
        <f t="shared" ref="I2674" si="6852">(IF(D2674="SELL",E2674-F2674,IF(D2674="BUY",F2674-E2674)))*C2674</f>
        <v>0</v>
      </c>
      <c r="J2674" s="41">
        <v>0</v>
      </c>
      <c r="K2674" s="8">
        <v>0</v>
      </c>
      <c r="L2674" s="49">
        <f t="shared" ref="L2674" si="6853">(J2674+I2674+K2674)/C2674</f>
        <v>0</v>
      </c>
      <c r="M2674" s="49">
        <f t="shared" ref="M2674" si="6854">L2674*C2674</f>
        <v>0</v>
      </c>
    </row>
    <row r="2675" spans="1:13" s="52" customFormat="1" x14ac:dyDescent="0.25">
      <c r="A2675" s="54">
        <v>42878</v>
      </c>
      <c r="B2675" s="37" t="s">
        <v>105</v>
      </c>
      <c r="C2675" s="37">
        <v>1100</v>
      </c>
      <c r="D2675" s="37" t="s">
        <v>20</v>
      </c>
      <c r="E2675" s="74">
        <v>667.5</v>
      </c>
      <c r="F2675" s="37">
        <v>666</v>
      </c>
      <c r="G2675" s="37">
        <v>664</v>
      </c>
      <c r="H2675" s="74">
        <v>0</v>
      </c>
      <c r="I2675" s="49">
        <f t="shared" ref="I2675" si="6855">(IF(D2675="SELL",E2675-F2675,IF(D2675="BUY",F2675-E2675)))*C2675</f>
        <v>1650</v>
      </c>
      <c r="J2675" s="41">
        <f>(IF(D2675="SELL",IF(G2675="",0,F2675-G2675),IF(D2675="BUY",IF(G2675="",0,G2675-F2675))))*C2675</f>
        <v>2200</v>
      </c>
      <c r="K2675" s="8">
        <v>0</v>
      </c>
      <c r="L2675" s="49">
        <f t="shared" ref="L2675" si="6856">(J2675+I2675+K2675)/C2675</f>
        <v>3.5</v>
      </c>
      <c r="M2675" s="49">
        <f t="shared" ref="M2675" si="6857">L2675*C2675</f>
        <v>3850</v>
      </c>
    </row>
    <row r="2676" spans="1:13" s="52" customFormat="1" x14ac:dyDescent="0.25">
      <c r="A2676" s="54">
        <v>42877</v>
      </c>
      <c r="B2676" s="37" t="s">
        <v>179</v>
      </c>
      <c r="C2676" s="37">
        <v>1600</v>
      </c>
      <c r="D2676" s="37" t="s">
        <v>17</v>
      </c>
      <c r="E2676" s="74">
        <v>384.5</v>
      </c>
      <c r="F2676" s="37">
        <v>385.5</v>
      </c>
      <c r="G2676" s="37">
        <v>387.5</v>
      </c>
      <c r="H2676" s="74">
        <v>0</v>
      </c>
      <c r="I2676" s="49">
        <f t="shared" ref="I2676" si="6858">(IF(D2676="SELL",E2676-F2676,IF(D2676="BUY",F2676-E2676)))*C2676</f>
        <v>1600</v>
      </c>
      <c r="J2676" s="41">
        <f>(IF(D2676="SELL",IF(G2676="",0,F2676-G2676),IF(D2676="BUY",IF(G2676="",0,G2676-F2676))))*C2676</f>
        <v>3200</v>
      </c>
      <c r="K2676" s="8">
        <v>0</v>
      </c>
      <c r="L2676" s="49">
        <f t="shared" ref="L2676" si="6859">(J2676+I2676+K2676)/C2676</f>
        <v>3</v>
      </c>
      <c r="M2676" s="49">
        <f t="shared" ref="M2676" si="6860">L2676*C2676</f>
        <v>4800</v>
      </c>
    </row>
    <row r="2677" spans="1:13" s="52" customFormat="1" x14ac:dyDescent="0.25">
      <c r="A2677" s="54">
        <v>42877</v>
      </c>
      <c r="B2677" s="37" t="s">
        <v>28</v>
      </c>
      <c r="C2677" s="37">
        <v>3000</v>
      </c>
      <c r="D2677" s="37" t="s">
        <v>20</v>
      </c>
      <c r="E2677" s="74">
        <v>301.5</v>
      </c>
      <c r="F2677" s="37">
        <v>301</v>
      </c>
      <c r="G2677" s="37">
        <v>300</v>
      </c>
      <c r="H2677" s="74">
        <v>298</v>
      </c>
      <c r="I2677" s="49">
        <f t="shared" ref="I2677" si="6861">(IF(D2677="SELL",E2677-F2677,IF(D2677="BUY",F2677-E2677)))*C2677</f>
        <v>1500</v>
      </c>
      <c r="J2677" s="41">
        <f>(IF(D2677="SELL",IF(G2677="",0,F2677-G2677),IF(D2677="BUY",IF(G2677="",0,G2677-F2677))))*C2677</f>
        <v>3000</v>
      </c>
      <c r="K2677" s="8">
        <f t="shared" ref="K2677" si="6862">(IF(D2677="SELL",IF(H2677="",0,G2677-H2677),IF(D2677="BUY",IF(H2677="",0,(H2677-G2677)))))*C2677</f>
        <v>6000</v>
      </c>
      <c r="L2677" s="49">
        <f t="shared" ref="L2677" si="6863">(J2677+I2677+K2677)/C2677</f>
        <v>3.5</v>
      </c>
      <c r="M2677" s="49">
        <f t="shared" ref="M2677" si="6864">L2677*C2677</f>
        <v>10500</v>
      </c>
    </row>
    <row r="2678" spans="1:13" s="52" customFormat="1" x14ac:dyDescent="0.25">
      <c r="A2678" s="54">
        <v>42877</v>
      </c>
      <c r="B2678" s="37" t="s">
        <v>35</v>
      </c>
      <c r="C2678" s="37">
        <v>2000</v>
      </c>
      <c r="D2678" s="37" t="s">
        <v>20</v>
      </c>
      <c r="E2678" s="74">
        <v>854</v>
      </c>
      <c r="F2678" s="37">
        <v>852.5</v>
      </c>
      <c r="G2678" s="37">
        <v>849.5</v>
      </c>
      <c r="H2678" s="74">
        <v>845</v>
      </c>
      <c r="I2678" s="49">
        <f t="shared" ref="I2678" si="6865">(IF(D2678="SELL",E2678-F2678,IF(D2678="BUY",F2678-E2678)))*C2678</f>
        <v>3000</v>
      </c>
      <c r="J2678" s="41">
        <f>(IF(D2678="SELL",IF(G2678="",0,F2678-G2678),IF(D2678="BUY",IF(G2678="",0,G2678-F2678))))*C2678</f>
        <v>6000</v>
      </c>
      <c r="K2678" s="8">
        <f t="shared" ref="K2678" si="6866">(IF(D2678="SELL",IF(H2678="",0,G2678-H2678),IF(D2678="BUY",IF(H2678="",0,(H2678-G2678)))))*C2678</f>
        <v>9000</v>
      </c>
      <c r="L2678" s="49">
        <f t="shared" ref="L2678" si="6867">(J2678+I2678+K2678)/C2678</f>
        <v>9</v>
      </c>
      <c r="M2678" s="49">
        <f t="shared" ref="M2678" si="6868">L2678*C2678</f>
        <v>18000</v>
      </c>
    </row>
    <row r="2679" spans="1:13" s="52" customFormat="1" x14ac:dyDescent="0.25">
      <c r="A2679" s="54">
        <v>42877</v>
      </c>
      <c r="B2679" s="37" t="s">
        <v>178</v>
      </c>
      <c r="C2679" s="37">
        <v>600</v>
      </c>
      <c r="D2679" s="37" t="s">
        <v>20</v>
      </c>
      <c r="E2679" s="74">
        <v>1040</v>
      </c>
      <c r="F2679" s="37">
        <v>1037.5</v>
      </c>
      <c r="G2679" s="37">
        <v>1032</v>
      </c>
      <c r="H2679" s="74">
        <v>0</v>
      </c>
      <c r="I2679" s="49">
        <f t="shared" ref="I2679" si="6869">(IF(D2679="SELL",E2679-F2679,IF(D2679="BUY",F2679-E2679)))*C2679</f>
        <v>1500</v>
      </c>
      <c r="J2679" s="41">
        <f>(IF(D2679="SELL",IF(G2679="",0,F2679-G2679),IF(D2679="BUY",IF(G2679="",0,G2679-F2679))))*C2679</f>
        <v>3300</v>
      </c>
      <c r="K2679" s="8">
        <v>0</v>
      </c>
      <c r="L2679" s="49">
        <f t="shared" ref="L2679" si="6870">(J2679+I2679+K2679)/C2679</f>
        <v>8</v>
      </c>
      <c r="M2679" s="49">
        <f t="shared" ref="M2679" si="6871">L2679*C2679</f>
        <v>4800</v>
      </c>
    </row>
    <row r="2680" spans="1:13" s="52" customFormat="1" x14ac:dyDescent="0.25">
      <c r="A2680" s="54">
        <v>42874</v>
      </c>
      <c r="B2680" s="37" t="s">
        <v>137</v>
      </c>
      <c r="C2680" s="37">
        <v>1300</v>
      </c>
      <c r="D2680" s="37" t="s">
        <v>17</v>
      </c>
      <c r="E2680" s="74">
        <v>587</v>
      </c>
      <c r="F2680" s="37">
        <v>587</v>
      </c>
      <c r="G2680" s="37">
        <v>0</v>
      </c>
      <c r="H2680" s="74">
        <v>0</v>
      </c>
      <c r="I2680" s="49">
        <f t="shared" ref="I2680" si="6872">(IF(D2680="SELL",E2680-F2680,IF(D2680="BUY",F2680-E2680)))*C2680</f>
        <v>0</v>
      </c>
      <c r="J2680" s="41">
        <v>0</v>
      </c>
      <c r="K2680" s="8">
        <f t="shared" ref="K2680" si="6873">(IF(D2680="SELL",IF(H2680="",0,G2680-H2680),IF(D2680="BUY",IF(H2680="",0,(H2680-G2680)))))*C2680</f>
        <v>0</v>
      </c>
      <c r="L2680" s="49">
        <f t="shared" ref="L2680" si="6874">(J2680+I2680+K2680)/C2680</f>
        <v>0</v>
      </c>
      <c r="M2680" s="49">
        <f t="shared" ref="M2680" si="6875">L2680*C2680</f>
        <v>0</v>
      </c>
    </row>
    <row r="2681" spans="1:13" s="52" customFormat="1" x14ac:dyDescent="0.25">
      <c r="A2681" s="54">
        <v>42874</v>
      </c>
      <c r="B2681" s="37" t="s">
        <v>74</v>
      </c>
      <c r="C2681" s="37">
        <v>3500</v>
      </c>
      <c r="D2681" s="37" t="s">
        <v>17</v>
      </c>
      <c r="E2681" s="74">
        <v>194.4</v>
      </c>
      <c r="F2681" s="37">
        <v>194.8</v>
      </c>
      <c r="G2681" s="37">
        <v>0</v>
      </c>
      <c r="H2681" s="74">
        <v>0</v>
      </c>
      <c r="I2681" s="49">
        <f t="shared" ref="I2681" si="6876">(IF(D2681="SELL",E2681-F2681,IF(D2681="BUY",F2681-E2681)))*C2681</f>
        <v>1400.00000000002</v>
      </c>
      <c r="J2681" s="41">
        <v>0</v>
      </c>
      <c r="K2681" s="8">
        <f t="shared" ref="K2681" si="6877">(IF(D2681="SELL",IF(H2681="",0,G2681-H2681),IF(D2681="BUY",IF(H2681="",0,(H2681-G2681)))))*C2681</f>
        <v>0</v>
      </c>
      <c r="L2681" s="49">
        <f t="shared" ref="L2681" si="6878">(J2681+I2681+K2681)/C2681</f>
        <v>0.40000000000000574</v>
      </c>
      <c r="M2681" s="49">
        <f t="shared" ref="M2681" si="6879">L2681*C2681</f>
        <v>1400.00000000002</v>
      </c>
    </row>
    <row r="2682" spans="1:13" s="52" customFormat="1" x14ac:dyDescent="0.25">
      <c r="A2682" s="54">
        <v>42874</v>
      </c>
      <c r="B2682" s="37" t="s">
        <v>132</v>
      </c>
      <c r="C2682" s="37">
        <v>7000</v>
      </c>
      <c r="D2682" s="37" t="s">
        <v>17</v>
      </c>
      <c r="E2682" s="74">
        <v>101.2</v>
      </c>
      <c r="F2682" s="37">
        <v>101.2</v>
      </c>
      <c r="G2682" s="37">
        <v>0</v>
      </c>
      <c r="H2682" s="74">
        <v>0</v>
      </c>
      <c r="I2682" s="49">
        <f t="shared" ref="I2682" si="6880">(IF(D2682="SELL",E2682-F2682,IF(D2682="BUY",F2682-E2682)))*C2682</f>
        <v>0</v>
      </c>
      <c r="J2682" s="41">
        <v>0</v>
      </c>
      <c r="K2682" s="8">
        <f t="shared" ref="K2682" si="6881">(IF(D2682="SELL",IF(H2682="",0,G2682-H2682),IF(D2682="BUY",IF(H2682="",0,(H2682-G2682)))))*C2682</f>
        <v>0</v>
      </c>
      <c r="L2682" s="49">
        <f t="shared" ref="L2682" si="6882">(J2682+I2682+K2682)/C2682</f>
        <v>0</v>
      </c>
      <c r="M2682" s="49">
        <f t="shared" ref="M2682" si="6883">L2682*C2682</f>
        <v>0</v>
      </c>
    </row>
    <row r="2683" spans="1:13" s="52" customFormat="1" x14ac:dyDescent="0.25">
      <c r="A2683" s="54">
        <v>42874</v>
      </c>
      <c r="B2683" s="37" t="s">
        <v>142</v>
      </c>
      <c r="C2683" s="37">
        <v>400</v>
      </c>
      <c r="D2683" s="37" t="s">
        <v>17</v>
      </c>
      <c r="E2683" s="74">
        <v>1688</v>
      </c>
      <c r="F2683" s="37">
        <v>1692</v>
      </c>
      <c r="G2683" s="37">
        <v>1700</v>
      </c>
      <c r="H2683" s="74">
        <v>0</v>
      </c>
      <c r="I2683" s="49">
        <f t="shared" ref="I2683" si="6884">(IF(D2683="SELL",E2683-F2683,IF(D2683="BUY",F2683-E2683)))*C2683</f>
        <v>1600</v>
      </c>
      <c r="J2683" s="41">
        <f>(IF(D2683="SELL",IF(G2683="",0,F2683-G2683),IF(D2683="BUY",IF(G2683="",0,G2683-F2683))))*C2683</f>
        <v>3200</v>
      </c>
      <c r="K2683" s="8">
        <v>0</v>
      </c>
      <c r="L2683" s="49">
        <f t="shared" ref="L2683" si="6885">(J2683+I2683+K2683)/C2683</f>
        <v>12</v>
      </c>
      <c r="M2683" s="49">
        <f t="shared" ref="M2683" si="6886">L2683*C2683</f>
        <v>4800</v>
      </c>
    </row>
    <row r="2684" spans="1:13" s="52" customFormat="1" x14ac:dyDescent="0.25">
      <c r="A2684" s="54">
        <v>42873</v>
      </c>
      <c r="B2684" s="37" t="s">
        <v>164</v>
      </c>
      <c r="C2684" s="37">
        <v>1100</v>
      </c>
      <c r="D2684" s="37" t="s">
        <v>20</v>
      </c>
      <c r="E2684" s="74">
        <v>550</v>
      </c>
      <c r="F2684" s="37">
        <v>548.6</v>
      </c>
      <c r="G2684" s="37">
        <v>0</v>
      </c>
      <c r="H2684" s="74">
        <v>0</v>
      </c>
      <c r="I2684" s="49">
        <f t="shared" ref="I2684" si="6887">(IF(D2684="SELL",E2684-F2684,IF(D2684="BUY",F2684-E2684)))*C2684</f>
        <v>1539.999999999975</v>
      </c>
      <c r="J2684" s="41">
        <v>0</v>
      </c>
      <c r="K2684" s="8">
        <f t="shared" ref="K2684" si="6888">(IF(D2684="SELL",IF(H2684="",0,G2684-H2684),IF(D2684="BUY",IF(H2684="",0,(H2684-G2684)))))*C2684</f>
        <v>0</v>
      </c>
      <c r="L2684" s="49">
        <f t="shared" ref="L2684" si="6889">(J2684+I2684+K2684)/C2684</f>
        <v>1.3999999999999773</v>
      </c>
      <c r="M2684" s="49">
        <f t="shared" ref="M2684" si="6890">L2684*C2684</f>
        <v>1539.999999999975</v>
      </c>
    </row>
    <row r="2685" spans="1:13" s="52" customFormat="1" x14ac:dyDescent="0.25">
      <c r="A2685" s="54">
        <v>42873</v>
      </c>
      <c r="B2685" s="37" t="s">
        <v>170</v>
      </c>
      <c r="C2685" s="37">
        <v>13200</v>
      </c>
      <c r="D2685" s="37" t="s">
        <v>20</v>
      </c>
      <c r="E2685" s="74">
        <v>61.5</v>
      </c>
      <c r="F2685" s="37">
        <v>61.5</v>
      </c>
      <c r="G2685" s="37">
        <v>0</v>
      </c>
      <c r="H2685" s="74">
        <v>0</v>
      </c>
      <c r="I2685" s="49">
        <f t="shared" ref="I2685" si="6891">(IF(D2685="SELL",E2685-F2685,IF(D2685="BUY",F2685-E2685)))*C2685</f>
        <v>0</v>
      </c>
      <c r="J2685" s="41">
        <v>0</v>
      </c>
      <c r="K2685" s="8">
        <f t="shared" ref="K2685" si="6892">(IF(D2685="SELL",IF(H2685="",0,G2685-H2685),IF(D2685="BUY",IF(H2685="",0,(H2685-G2685)))))*C2685</f>
        <v>0</v>
      </c>
      <c r="L2685" s="49">
        <f t="shared" ref="L2685" si="6893">(J2685+I2685+K2685)/C2685</f>
        <v>0</v>
      </c>
      <c r="M2685" s="49">
        <f t="shared" ref="M2685" si="6894">L2685*C2685</f>
        <v>0</v>
      </c>
    </row>
    <row r="2686" spans="1:13" s="52" customFormat="1" x14ac:dyDescent="0.25">
      <c r="A2686" s="54">
        <v>42873</v>
      </c>
      <c r="B2686" s="37" t="s">
        <v>177</v>
      </c>
      <c r="C2686" s="37">
        <v>2000</v>
      </c>
      <c r="D2686" s="37" t="s">
        <v>20</v>
      </c>
      <c r="E2686" s="74">
        <v>489</v>
      </c>
      <c r="F2686" s="37">
        <v>489</v>
      </c>
      <c r="G2686" s="37">
        <v>0</v>
      </c>
      <c r="H2686" s="74">
        <v>0</v>
      </c>
      <c r="I2686" s="49">
        <f t="shared" ref="I2686" si="6895">(IF(D2686="SELL",E2686-F2686,IF(D2686="BUY",F2686-E2686)))*C2686</f>
        <v>0</v>
      </c>
      <c r="J2686" s="41">
        <v>0</v>
      </c>
      <c r="K2686" s="8">
        <f t="shared" ref="K2686" si="6896">(IF(D2686="SELL",IF(H2686="",0,G2686-H2686),IF(D2686="BUY",IF(H2686="",0,(H2686-G2686)))))*C2686</f>
        <v>0</v>
      </c>
      <c r="L2686" s="49">
        <f t="shared" ref="L2686" si="6897">(J2686+I2686+K2686)/C2686</f>
        <v>0</v>
      </c>
      <c r="M2686" s="49">
        <f t="shared" ref="M2686" si="6898">L2686*C2686</f>
        <v>0</v>
      </c>
    </row>
    <row r="2687" spans="1:13" s="52" customFormat="1" x14ac:dyDescent="0.25">
      <c r="A2687" s="54">
        <v>42873</v>
      </c>
      <c r="B2687" s="37" t="s">
        <v>19</v>
      </c>
      <c r="C2687" s="37">
        <v>3500</v>
      </c>
      <c r="D2687" s="37" t="s">
        <v>20</v>
      </c>
      <c r="E2687" s="74">
        <v>212.5</v>
      </c>
      <c r="F2687" s="37">
        <v>212.2</v>
      </c>
      <c r="G2687" s="37">
        <v>211.6</v>
      </c>
      <c r="H2687" s="74">
        <v>210.4</v>
      </c>
      <c r="I2687" s="49">
        <f t="shared" ref="I2687" si="6899">(IF(D2687="SELL",E2687-F2687,IF(D2687="BUY",F2687-E2687)))*C2687</f>
        <v>1050.0000000000398</v>
      </c>
      <c r="J2687" s="41">
        <f>(IF(D2687="SELL",IF(G2687="",0,F2687-G2687),IF(D2687="BUY",IF(G2687="",0,G2687-F2687))))*C2687</f>
        <v>2099.99999999998</v>
      </c>
      <c r="K2687" s="8">
        <f t="shared" ref="K2687:K2689" si="6900">(IF(D2687="SELL",IF(H2687="",0,G2687-H2687),IF(D2687="BUY",IF(H2687="",0,(H2687-G2687)))))*C2687</f>
        <v>4199.99999999996</v>
      </c>
      <c r="L2687" s="49">
        <f t="shared" ref="L2687" si="6901">(J2687+I2687+K2687)/C2687</f>
        <v>2.0999999999999943</v>
      </c>
      <c r="M2687" s="49">
        <f t="shared" ref="M2687" si="6902">L2687*C2687</f>
        <v>7349.99999999998</v>
      </c>
    </row>
    <row r="2688" spans="1:13" s="52" customFormat="1" x14ac:dyDescent="0.25">
      <c r="A2688" s="54">
        <v>42873</v>
      </c>
      <c r="B2688" s="37" t="s">
        <v>44</v>
      </c>
      <c r="C2688" s="37">
        <v>3500</v>
      </c>
      <c r="D2688" s="37" t="s">
        <v>20</v>
      </c>
      <c r="E2688" s="74">
        <v>195.6</v>
      </c>
      <c r="F2688" s="37">
        <v>195.2</v>
      </c>
      <c r="G2688" s="37">
        <v>194.3</v>
      </c>
      <c r="H2688" s="74">
        <v>0</v>
      </c>
      <c r="I2688" s="49">
        <f t="shared" ref="I2688" si="6903">(IF(D2688="SELL",E2688-F2688,IF(D2688="BUY",F2688-E2688)))*C2688</f>
        <v>1400.00000000002</v>
      </c>
      <c r="J2688" s="41">
        <f>(IF(D2688="SELL",IF(G2688="",0,F2688-G2688),IF(D2688="BUY",IF(G2688="",0,G2688-F2688))))*C2688</f>
        <v>3149.9999999999204</v>
      </c>
      <c r="K2688" s="8">
        <v>0</v>
      </c>
      <c r="L2688" s="49">
        <f t="shared" ref="L2688" si="6904">(J2688+I2688+K2688)/C2688</f>
        <v>1.2999999999999829</v>
      </c>
      <c r="M2688" s="49">
        <f t="shared" ref="M2688" si="6905">L2688*C2688</f>
        <v>4549.99999999994</v>
      </c>
    </row>
    <row r="2689" spans="1:13" s="52" customFormat="1" x14ac:dyDescent="0.25">
      <c r="A2689" s="54">
        <v>42872</v>
      </c>
      <c r="B2689" s="37" t="s">
        <v>177</v>
      </c>
      <c r="C2689" s="37">
        <v>2000</v>
      </c>
      <c r="D2689" s="37" t="s">
        <v>17</v>
      </c>
      <c r="E2689" s="74">
        <v>488</v>
      </c>
      <c r="F2689" s="37">
        <v>488.75</v>
      </c>
      <c r="G2689" s="37">
        <v>491</v>
      </c>
      <c r="H2689" s="74">
        <v>495</v>
      </c>
      <c r="I2689" s="49">
        <f t="shared" ref="I2689" si="6906">(IF(D2689="SELL",E2689-F2689,IF(D2689="BUY",F2689-E2689)))*C2689</f>
        <v>1500</v>
      </c>
      <c r="J2689" s="41">
        <f>(IF(D2689="SELL",IF(G2689="",0,F2689-G2689),IF(D2689="BUY",IF(G2689="",0,G2689-F2689))))*C2689</f>
        <v>4500</v>
      </c>
      <c r="K2689" s="8">
        <f t="shared" si="6900"/>
        <v>8000</v>
      </c>
      <c r="L2689" s="49">
        <f t="shared" ref="L2689" si="6907">(J2689+I2689+K2689)/C2689</f>
        <v>7</v>
      </c>
      <c r="M2689" s="49">
        <f t="shared" ref="M2689" si="6908">L2689*C2689</f>
        <v>14000</v>
      </c>
    </row>
    <row r="2690" spans="1:13" s="52" customFormat="1" x14ac:dyDescent="0.25">
      <c r="A2690" s="54">
        <v>42872</v>
      </c>
      <c r="B2690" s="37" t="s">
        <v>32</v>
      </c>
      <c r="C2690" s="37">
        <v>1500</v>
      </c>
      <c r="D2690" s="37" t="s">
        <v>17</v>
      </c>
      <c r="E2690" s="74">
        <v>689</v>
      </c>
      <c r="F2690" s="37">
        <v>689</v>
      </c>
      <c r="G2690" s="37">
        <v>0</v>
      </c>
      <c r="H2690" s="74">
        <v>0</v>
      </c>
      <c r="I2690" s="49">
        <f t="shared" ref="I2690" si="6909">(IF(D2690="SELL",E2690-F2690,IF(D2690="BUY",F2690-E2690)))*C2690</f>
        <v>0</v>
      </c>
      <c r="J2690" s="41">
        <v>0</v>
      </c>
      <c r="K2690" s="8">
        <f t="shared" ref="K2690" si="6910">(IF(D2690="SELL",IF(H2690="",0,G2690-H2690),IF(D2690="BUY",IF(H2690="",0,(H2690-G2690)))))*C2690</f>
        <v>0</v>
      </c>
      <c r="L2690" s="49">
        <f t="shared" ref="L2690" si="6911">(J2690+I2690+K2690)/C2690</f>
        <v>0</v>
      </c>
      <c r="M2690" s="49">
        <f t="shared" ref="M2690" si="6912">L2690*C2690</f>
        <v>0</v>
      </c>
    </row>
    <row r="2691" spans="1:13" s="52" customFormat="1" x14ac:dyDescent="0.25">
      <c r="A2691" s="54">
        <v>42872</v>
      </c>
      <c r="B2691" s="37" t="s">
        <v>169</v>
      </c>
      <c r="C2691" s="37">
        <v>12000</v>
      </c>
      <c r="D2691" s="37" t="s">
        <v>17</v>
      </c>
      <c r="E2691" s="74">
        <v>94.6</v>
      </c>
      <c r="F2691" s="37">
        <v>94.6</v>
      </c>
      <c r="G2691" s="37">
        <v>0</v>
      </c>
      <c r="H2691" s="74">
        <v>0</v>
      </c>
      <c r="I2691" s="49">
        <f t="shared" ref="I2691" si="6913">(IF(D2691="SELL",E2691-F2691,IF(D2691="BUY",F2691-E2691)))*C2691</f>
        <v>0</v>
      </c>
      <c r="J2691" s="41">
        <v>0</v>
      </c>
      <c r="K2691" s="8">
        <f t="shared" ref="K2691" si="6914">(IF(D2691="SELL",IF(H2691="",0,G2691-H2691),IF(D2691="BUY",IF(H2691="",0,(H2691-G2691)))))*C2691</f>
        <v>0</v>
      </c>
      <c r="L2691" s="49">
        <f t="shared" ref="L2691" si="6915">(J2691+I2691+K2691)/C2691</f>
        <v>0</v>
      </c>
      <c r="M2691" s="49">
        <f t="shared" ref="M2691" si="6916">L2691*C2691</f>
        <v>0</v>
      </c>
    </row>
    <row r="2692" spans="1:13" s="52" customFormat="1" x14ac:dyDescent="0.25">
      <c r="A2692" s="54">
        <v>42872</v>
      </c>
      <c r="B2692" s="37" t="s">
        <v>174</v>
      </c>
      <c r="C2692" s="37">
        <v>8000</v>
      </c>
      <c r="D2692" s="37" t="s">
        <v>17</v>
      </c>
      <c r="E2692" s="74">
        <v>104</v>
      </c>
      <c r="F2692" s="37">
        <v>104.2</v>
      </c>
      <c r="G2692" s="37">
        <v>0</v>
      </c>
      <c r="H2692" s="74">
        <v>0</v>
      </c>
      <c r="I2692" s="49">
        <f t="shared" ref="I2692" si="6917">(IF(D2692="SELL",E2692-F2692,IF(D2692="BUY",F2692-E2692)))*C2692</f>
        <v>1600.0000000000227</v>
      </c>
      <c r="J2692" s="41">
        <v>0</v>
      </c>
      <c r="K2692" s="8">
        <f t="shared" ref="K2692" si="6918">(IF(D2692="SELL",IF(H2692="",0,G2692-H2692),IF(D2692="BUY",IF(H2692="",0,(H2692-G2692)))))*C2692</f>
        <v>0</v>
      </c>
      <c r="L2692" s="49">
        <f t="shared" ref="L2692" si="6919">(J2692+I2692+K2692)/C2692</f>
        <v>0.20000000000000284</v>
      </c>
      <c r="M2692" s="49">
        <f t="shared" ref="M2692" si="6920">L2692*C2692</f>
        <v>1600.0000000000227</v>
      </c>
    </row>
    <row r="2693" spans="1:13" s="52" customFormat="1" x14ac:dyDescent="0.25">
      <c r="A2693" s="54">
        <v>42872</v>
      </c>
      <c r="B2693" s="37" t="s">
        <v>44</v>
      </c>
      <c r="C2693" s="37">
        <v>3500</v>
      </c>
      <c r="D2693" s="37" t="s">
        <v>17</v>
      </c>
      <c r="E2693" s="74">
        <v>199.8</v>
      </c>
      <c r="F2693" s="37">
        <v>199.8</v>
      </c>
      <c r="G2693" s="37">
        <v>0</v>
      </c>
      <c r="H2693" s="74">
        <v>0</v>
      </c>
      <c r="I2693" s="49">
        <f t="shared" ref="I2693" si="6921">(IF(D2693="SELL",E2693-F2693,IF(D2693="BUY",F2693-E2693)))*C2693</f>
        <v>0</v>
      </c>
      <c r="J2693" s="41">
        <v>0</v>
      </c>
      <c r="K2693" s="8">
        <f t="shared" ref="K2693" si="6922">(IF(D2693="SELL",IF(H2693="",0,G2693-H2693),IF(D2693="BUY",IF(H2693="",0,(H2693-G2693)))))*C2693</f>
        <v>0</v>
      </c>
      <c r="L2693" s="49">
        <f t="shared" ref="L2693" si="6923">(J2693+I2693+K2693)/C2693</f>
        <v>0</v>
      </c>
      <c r="M2693" s="49">
        <f t="shared" ref="M2693" si="6924">L2693*C2693</f>
        <v>0</v>
      </c>
    </row>
    <row r="2694" spans="1:13" s="52" customFormat="1" x14ac:dyDescent="0.25">
      <c r="A2694" s="54">
        <v>42871</v>
      </c>
      <c r="B2694" s="37" t="s">
        <v>90</v>
      </c>
      <c r="C2694" s="37">
        <v>1000</v>
      </c>
      <c r="D2694" s="37" t="s">
        <v>20</v>
      </c>
      <c r="E2694" s="74">
        <v>795.6</v>
      </c>
      <c r="F2694" s="37">
        <v>794.1</v>
      </c>
      <c r="G2694" s="37">
        <v>0</v>
      </c>
      <c r="H2694" s="74">
        <v>0</v>
      </c>
      <c r="I2694" s="49">
        <f t="shared" ref="I2694:I2696" si="6925">(IF(D2694="SELL",E2694-F2694,IF(D2694="BUY",F2694-E2694)))*C2694</f>
        <v>1500</v>
      </c>
      <c r="J2694" s="41">
        <v>0</v>
      </c>
      <c r="K2694" s="8">
        <f t="shared" ref="K2694" si="6926">(IF(D2694="SELL",IF(H2694="",0,G2694-H2694),IF(D2694="BUY",IF(H2694="",0,(H2694-G2694)))))*C2694</f>
        <v>0</v>
      </c>
      <c r="L2694" s="49">
        <f t="shared" ref="L2694" si="6927">(J2694+I2694+K2694)/C2694</f>
        <v>1.5</v>
      </c>
      <c r="M2694" s="49">
        <f t="shared" ref="M2694" si="6928">L2694*C2694</f>
        <v>1500</v>
      </c>
    </row>
    <row r="2695" spans="1:13" s="52" customFormat="1" x14ac:dyDescent="0.25">
      <c r="A2695" s="54">
        <v>42871</v>
      </c>
      <c r="B2695" s="37" t="s">
        <v>176</v>
      </c>
      <c r="C2695" s="37">
        <v>75</v>
      </c>
      <c r="D2695" s="37" t="s">
        <v>17</v>
      </c>
      <c r="E2695" s="74">
        <v>9480</v>
      </c>
      <c r="F2695" s="37">
        <v>9500</v>
      </c>
      <c r="G2695" s="37">
        <v>9525</v>
      </c>
      <c r="H2695" s="74">
        <v>9532</v>
      </c>
      <c r="I2695" s="49">
        <f t="shared" ref="I2695" si="6929">(IF(D2695="SELL",E2695-F2695,IF(D2695="BUY",F2695-E2695)))*C2695</f>
        <v>1500</v>
      </c>
      <c r="J2695" s="41">
        <f>(IF(D2695="SELL",IF(G2695="",0,F2695-G2695),IF(D2695="BUY",IF(G2695="",0,G2695-F2695))))*C2695</f>
        <v>1875</v>
      </c>
      <c r="K2695" s="8">
        <f t="shared" ref="K2695" si="6930">(IF(D2695="SELL",IF(H2695="",0,G2695-H2695),IF(D2695="BUY",IF(H2695="",0,(H2695-G2695)))))*C2695</f>
        <v>525</v>
      </c>
      <c r="L2695" s="49">
        <f t="shared" ref="L2695" si="6931">(J2695+I2695+K2695)/C2695</f>
        <v>52</v>
      </c>
      <c r="M2695" s="49">
        <f t="shared" ref="M2695" si="6932">L2695*C2695</f>
        <v>3900</v>
      </c>
    </row>
    <row r="2696" spans="1:13" s="52" customFormat="1" x14ac:dyDescent="0.25">
      <c r="A2696" s="54">
        <v>42870</v>
      </c>
      <c r="B2696" s="37" t="s">
        <v>114</v>
      </c>
      <c r="C2696" s="37">
        <v>1400</v>
      </c>
      <c r="D2696" s="37" t="s">
        <v>17</v>
      </c>
      <c r="E2696" s="74">
        <v>442</v>
      </c>
      <c r="F2696" s="37">
        <v>443.1</v>
      </c>
      <c r="G2696" s="37">
        <v>445.2</v>
      </c>
      <c r="H2696" s="74">
        <v>0</v>
      </c>
      <c r="I2696" s="49">
        <f t="shared" si="6925"/>
        <v>1540.0000000000318</v>
      </c>
      <c r="J2696" s="41">
        <f>(IF(D2696="SELL",IF(G2696="",0,F2696-G2696),IF(D2696="BUY",IF(G2696="",0,G2696-F2696))))*C2696</f>
        <v>2939.9999999999523</v>
      </c>
      <c r="K2696" s="8">
        <v>0</v>
      </c>
      <c r="L2696" s="49">
        <f t="shared" ref="L2696" si="6933">(J2696+I2696+K2696)/C2696</f>
        <v>3.1999999999999882</v>
      </c>
      <c r="M2696" s="49">
        <f t="shared" ref="M2696" si="6934">L2696*C2696</f>
        <v>4479.9999999999836</v>
      </c>
    </row>
    <row r="2697" spans="1:13" s="52" customFormat="1" x14ac:dyDescent="0.25">
      <c r="A2697" s="54">
        <v>42870</v>
      </c>
      <c r="B2697" s="37" t="s">
        <v>33</v>
      </c>
      <c r="C2697" s="37">
        <v>1000</v>
      </c>
      <c r="D2697" s="37" t="s">
        <v>17</v>
      </c>
      <c r="E2697" s="74">
        <v>531</v>
      </c>
      <c r="F2697" s="37">
        <v>531</v>
      </c>
      <c r="G2697" s="37">
        <v>0</v>
      </c>
      <c r="H2697" s="74">
        <v>0</v>
      </c>
      <c r="I2697" s="49">
        <f t="shared" ref="I2697" si="6935">(IF(D2697="SELL",E2697-F2697,IF(D2697="BUY",F2697-E2697)))*C2697</f>
        <v>0</v>
      </c>
      <c r="J2697" s="41">
        <v>0</v>
      </c>
      <c r="K2697" s="8">
        <v>0</v>
      </c>
      <c r="L2697" s="49">
        <f t="shared" ref="L2697" si="6936">(J2697+I2697+K2697)/C2697</f>
        <v>0</v>
      </c>
      <c r="M2697" s="49">
        <f t="shared" ref="M2697" si="6937">L2697*C2697</f>
        <v>0</v>
      </c>
    </row>
    <row r="2698" spans="1:13" s="52" customFormat="1" x14ac:dyDescent="0.25">
      <c r="A2698" s="54">
        <v>42870</v>
      </c>
      <c r="B2698" s="37" t="s">
        <v>175</v>
      </c>
      <c r="C2698" s="37">
        <v>500</v>
      </c>
      <c r="D2698" s="37" t="s">
        <v>17</v>
      </c>
      <c r="E2698" s="74">
        <v>1383</v>
      </c>
      <c r="F2698" s="37">
        <v>447.75</v>
      </c>
      <c r="G2698" s="37">
        <v>447.75</v>
      </c>
      <c r="H2698" s="74">
        <v>0</v>
      </c>
      <c r="I2698" s="49">
        <v>0</v>
      </c>
      <c r="J2698" s="41">
        <v>0</v>
      </c>
      <c r="K2698" s="8">
        <v>0</v>
      </c>
      <c r="L2698" s="49">
        <f t="shared" ref="L2698" si="6938">(J2698+I2698+K2698)/C2698</f>
        <v>0</v>
      </c>
      <c r="M2698" s="49">
        <f t="shared" ref="M2698" si="6939">L2698*C2698</f>
        <v>0</v>
      </c>
    </row>
    <row r="2699" spans="1:13" s="52" customFormat="1" x14ac:dyDescent="0.25">
      <c r="A2699" s="54">
        <v>42870</v>
      </c>
      <c r="B2699" s="37" t="s">
        <v>141</v>
      </c>
      <c r="C2699" s="37">
        <v>2000</v>
      </c>
      <c r="D2699" s="37" t="s">
        <v>17</v>
      </c>
      <c r="E2699" s="74">
        <v>447</v>
      </c>
      <c r="F2699" s="37">
        <v>447.75</v>
      </c>
      <c r="G2699" s="37">
        <v>449.25</v>
      </c>
      <c r="H2699" s="74">
        <v>454.25</v>
      </c>
      <c r="I2699" s="49">
        <f t="shared" ref="I2699" si="6940">(IF(D2699="SELL",E2699-F2699,IF(D2699="BUY",F2699-E2699)))*C2699</f>
        <v>1500</v>
      </c>
      <c r="J2699" s="41">
        <f>(IF(D2699="SELL",IF(G2699="",0,F2699-G2699),IF(D2699="BUY",IF(G2699="",0,G2699-F2699))))*C2699</f>
        <v>3000</v>
      </c>
      <c r="K2699" s="8">
        <f t="shared" ref="K2699" si="6941">(IF(D2699="SELL",IF(H2699="",0,G2699-H2699),IF(D2699="BUY",IF(H2699="",0,(H2699-G2699)))))*C2699</f>
        <v>10000</v>
      </c>
      <c r="L2699" s="49">
        <f t="shared" ref="L2699" si="6942">(J2699+I2699+K2699)/C2699</f>
        <v>7.25</v>
      </c>
      <c r="M2699" s="49">
        <f t="shared" ref="M2699" si="6943">L2699*C2699</f>
        <v>14500</v>
      </c>
    </row>
    <row r="2700" spans="1:13" s="52" customFormat="1" x14ac:dyDescent="0.25">
      <c r="A2700" s="54">
        <v>42870</v>
      </c>
      <c r="B2700" s="37" t="s">
        <v>90</v>
      </c>
      <c r="C2700" s="37">
        <v>1000</v>
      </c>
      <c r="D2700" s="37" t="s">
        <v>17</v>
      </c>
      <c r="E2700" s="74">
        <v>814</v>
      </c>
      <c r="F2700" s="37">
        <v>815.5</v>
      </c>
      <c r="G2700" s="37">
        <v>0</v>
      </c>
      <c r="H2700" s="74">
        <v>0</v>
      </c>
      <c r="I2700" s="49">
        <f t="shared" ref="I2700" si="6944">(IF(D2700="SELL",E2700-F2700,IF(D2700="BUY",F2700-E2700)))*C2700</f>
        <v>1500</v>
      </c>
      <c r="J2700" s="41">
        <v>0</v>
      </c>
      <c r="K2700" s="8">
        <v>0</v>
      </c>
      <c r="L2700" s="49">
        <f t="shared" ref="L2700" si="6945">(J2700+I2700+K2700)/C2700</f>
        <v>1.5</v>
      </c>
      <c r="M2700" s="49">
        <f t="shared" ref="M2700" si="6946">L2700*C2700</f>
        <v>1500</v>
      </c>
    </row>
    <row r="2701" spans="1:13" s="52" customFormat="1" x14ac:dyDescent="0.25">
      <c r="A2701" s="54">
        <v>42867</v>
      </c>
      <c r="B2701" s="37" t="s">
        <v>116</v>
      </c>
      <c r="C2701" s="37">
        <v>1200</v>
      </c>
      <c r="D2701" s="37" t="s">
        <v>17</v>
      </c>
      <c r="E2701" s="74">
        <v>510</v>
      </c>
      <c r="F2701" s="37">
        <v>504.5</v>
      </c>
      <c r="G2701" s="37">
        <v>0</v>
      </c>
      <c r="H2701" s="74">
        <v>0</v>
      </c>
      <c r="I2701" s="49">
        <f t="shared" ref="I2701" si="6947">(IF(D2701="SELL",E2701-F2701,IF(D2701="BUY",F2701-E2701)))*C2701</f>
        <v>-6600</v>
      </c>
      <c r="J2701" s="41">
        <v>0</v>
      </c>
      <c r="K2701" s="8">
        <v>0</v>
      </c>
      <c r="L2701" s="49">
        <f t="shared" ref="L2701" si="6948">(J2701+I2701+K2701)/C2701</f>
        <v>-5.5</v>
      </c>
      <c r="M2701" s="49">
        <f t="shared" ref="M2701" si="6949">L2701*C2701</f>
        <v>-6600</v>
      </c>
    </row>
    <row r="2702" spans="1:13" s="52" customFormat="1" x14ac:dyDescent="0.25">
      <c r="A2702" s="54">
        <v>42867</v>
      </c>
      <c r="B2702" s="37" t="s">
        <v>112</v>
      </c>
      <c r="C2702" s="37">
        <v>2000</v>
      </c>
      <c r="D2702" s="37" t="s">
        <v>17</v>
      </c>
      <c r="E2702" s="74">
        <v>506</v>
      </c>
      <c r="F2702" s="37">
        <v>506.75</v>
      </c>
      <c r="G2702" s="37">
        <v>509.25</v>
      </c>
      <c r="H2702" s="74">
        <v>0</v>
      </c>
      <c r="I2702" s="49">
        <f t="shared" ref="I2702" si="6950">(IF(D2702="SELL",E2702-F2702,IF(D2702="BUY",F2702-E2702)))*C2702</f>
        <v>1500</v>
      </c>
      <c r="J2702" s="41">
        <v>0</v>
      </c>
      <c r="K2702" s="8">
        <v>0</v>
      </c>
      <c r="L2702" s="49">
        <f t="shared" ref="L2702" si="6951">(J2702+I2702+K2702)/C2702</f>
        <v>0.75</v>
      </c>
      <c r="M2702" s="49">
        <f t="shared" ref="M2702" si="6952">L2702*C2702</f>
        <v>1500</v>
      </c>
    </row>
    <row r="2703" spans="1:13" s="52" customFormat="1" x14ac:dyDescent="0.25">
      <c r="A2703" s="54">
        <v>42867</v>
      </c>
      <c r="B2703" s="37" t="s">
        <v>141</v>
      </c>
      <c r="C2703" s="37">
        <v>2000</v>
      </c>
      <c r="D2703" s="37" t="s">
        <v>17</v>
      </c>
      <c r="E2703" s="74">
        <v>443</v>
      </c>
      <c r="F2703" s="37">
        <v>443.75</v>
      </c>
      <c r="G2703" s="37">
        <v>0</v>
      </c>
      <c r="H2703" s="74">
        <v>0</v>
      </c>
      <c r="I2703" s="49">
        <f t="shared" ref="I2703" si="6953">(IF(D2703="SELL",E2703-F2703,IF(D2703="BUY",F2703-E2703)))*C2703</f>
        <v>1500</v>
      </c>
      <c r="J2703" s="41">
        <v>0</v>
      </c>
      <c r="K2703" s="8">
        <f t="shared" ref="K2703" si="6954">(IF(D2703="SELL",IF(H2703="",0,G2703-H2703),IF(D2703="BUY",IF(H2703="",0,(H2703-G2703)))))*C2703</f>
        <v>0</v>
      </c>
      <c r="L2703" s="49">
        <f t="shared" ref="L2703" si="6955">(J2703+I2703+K2703)/C2703</f>
        <v>0.75</v>
      </c>
      <c r="M2703" s="49">
        <f t="shared" ref="M2703" si="6956">L2703*C2703</f>
        <v>1500</v>
      </c>
    </row>
    <row r="2704" spans="1:13" s="52" customFormat="1" x14ac:dyDescent="0.25">
      <c r="A2704" s="54">
        <v>42867</v>
      </c>
      <c r="B2704" s="37" t="s">
        <v>69</v>
      </c>
      <c r="C2704" s="37">
        <v>1500</v>
      </c>
      <c r="D2704" s="37" t="s">
        <v>20</v>
      </c>
      <c r="E2704" s="74">
        <v>433.5</v>
      </c>
      <c r="F2704" s="37">
        <v>433.5</v>
      </c>
      <c r="G2704" s="37">
        <v>0</v>
      </c>
      <c r="H2704" s="74">
        <v>0</v>
      </c>
      <c r="I2704" s="49">
        <f t="shared" ref="I2704:I2705" si="6957">(IF(D2704="SELL",E2704-F2704,IF(D2704="BUY",F2704-E2704)))*C2704</f>
        <v>0</v>
      </c>
      <c r="J2704" s="41">
        <v>0</v>
      </c>
      <c r="K2704" s="8">
        <f t="shared" ref="K2704" si="6958">(IF(D2704="SELL",IF(H2704="",0,G2704-H2704),IF(D2704="BUY",IF(H2704="",0,(H2704-G2704)))))*C2704</f>
        <v>0</v>
      </c>
      <c r="L2704" s="49">
        <f t="shared" ref="L2704" si="6959">(J2704+I2704+K2704)/C2704</f>
        <v>0</v>
      </c>
      <c r="M2704" s="49">
        <f t="shared" ref="M2704" si="6960">L2704*C2704</f>
        <v>0</v>
      </c>
    </row>
    <row r="2705" spans="1:13" s="52" customFormat="1" x14ac:dyDescent="0.25">
      <c r="A2705" s="54">
        <v>42867</v>
      </c>
      <c r="B2705" s="37" t="s">
        <v>35</v>
      </c>
      <c r="C2705" s="37">
        <v>2000</v>
      </c>
      <c r="D2705" s="37" t="s">
        <v>20</v>
      </c>
      <c r="E2705" s="74">
        <v>887.2</v>
      </c>
      <c r="F2705" s="37">
        <v>885.5</v>
      </c>
      <c r="G2705" s="37">
        <v>0</v>
      </c>
      <c r="H2705" s="74">
        <v>0</v>
      </c>
      <c r="I2705" s="49">
        <f t="shared" si="6957"/>
        <v>3400.0000000000909</v>
      </c>
      <c r="J2705" s="41">
        <v>0</v>
      </c>
      <c r="K2705" s="8">
        <f t="shared" ref="K2705:K2706" si="6961">(IF(D2705="SELL",IF(H2705="",0,G2705-H2705),IF(D2705="BUY",IF(H2705="",0,(H2705-G2705)))))*C2705</f>
        <v>0</v>
      </c>
      <c r="L2705" s="49">
        <f t="shared" ref="L2705" si="6962">(J2705+I2705+K2705)/C2705</f>
        <v>1.7000000000000455</v>
      </c>
      <c r="M2705" s="49">
        <f t="shared" ref="M2705" si="6963">L2705*C2705</f>
        <v>3400.0000000000909</v>
      </c>
    </row>
    <row r="2706" spans="1:13" s="52" customFormat="1" x14ac:dyDescent="0.25">
      <c r="A2706" s="54">
        <v>42867</v>
      </c>
      <c r="B2706" s="37" t="s">
        <v>161</v>
      </c>
      <c r="C2706" s="37">
        <v>8000</v>
      </c>
      <c r="D2706" s="37" t="s">
        <v>20</v>
      </c>
      <c r="E2706" s="74">
        <v>119</v>
      </c>
      <c r="F2706" s="37">
        <v>118.8</v>
      </c>
      <c r="G2706" s="37">
        <v>118.4</v>
      </c>
      <c r="H2706" s="74">
        <v>117.6</v>
      </c>
      <c r="I2706" s="49">
        <f t="shared" ref="I2706" si="6964">(IF(D2706="SELL",E2706-F2706,IF(D2706="BUY",F2706-E2706)))*C2706</f>
        <v>1600.0000000000227</v>
      </c>
      <c r="J2706" s="41">
        <f>(IF(D2706="SELL",IF(G2706="",0,F2706-G2706),IF(D2706="BUY",IF(G2706="",0,G2706-F2706))))*C2706</f>
        <v>3199.9999999999318</v>
      </c>
      <c r="K2706" s="8">
        <f t="shared" si="6961"/>
        <v>6400.0000000000909</v>
      </c>
      <c r="L2706" s="49">
        <f t="shared" ref="L2706" si="6965">(J2706+I2706+K2706)/C2706</f>
        <v>1.4000000000000057</v>
      </c>
      <c r="M2706" s="49">
        <f t="shared" ref="M2706" si="6966">L2706*C2706</f>
        <v>11200.000000000045</v>
      </c>
    </row>
    <row r="2707" spans="1:13" s="52" customFormat="1" x14ac:dyDescent="0.25">
      <c r="A2707" s="54">
        <v>42866</v>
      </c>
      <c r="B2707" s="37" t="s">
        <v>35</v>
      </c>
      <c r="C2707" s="37">
        <v>2000</v>
      </c>
      <c r="D2707" s="37" t="s">
        <v>17</v>
      </c>
      <c r="E2707" s="74">
        <v>905</v>
      </c>
      <c r="F2707" s="37">
        <v>907</v>
      </c>
      <c r="G2707" s="37">
        <v>911</v>
      </c>
      <c r="H2707" s="74">
        <v>918</v>
      </c>
      <c r="I2707" s="49">
        <f t="shared" ref="I2707" si="6967">(IF(D2707="SELL",E2707-F2707,IF(D2707="BUY",F2707-E2707)))*C2707</f>
        <v>4000</v>
      </c>
      <c r="J2707" s="41">
        <f>(IF(D2707="SELL",IF(G2707="",0,F2707-G2707),IF(D2707="BUY",IF(G2707="",0,G2707-F2707))))*C2707</f>
        <v>8000</v>
      </c>
      <c r="K2707" s="8">
        <f t="shared" ref="K2707" si="6968">(IF(D2707="SELL",IF(H2707="",0,G2707-H2707),IF(D2707="BUY",IF(H2707="",0,(H2707-G2707)))))*C2707</f>
        <v>14000</v>
      </c>
      <c r="L2707" s="49">
        <f t="shared" ref="L2707" si="6969">(J2707+I2707+K2707)/C2707</f>
        <v>13</v>
      </c>
      <c r="M2707" s="49">
        <f t="shared" ref="M2707" si="6970">L2707*C2707</f>
        <v>26000</v>
      </c>
    </row>
    <row r="2708" spans="1:13" s="52" customFormat="1" x14ac:dyDescent="0.25">
      <c r="A2708" s="54">
        <v>42866</v>
      </c>
      <c r="B2708" s="37" t="s">
        <v>163</v>
      </c>
      <c r="C2708" s="37">
        <v>8000</v>
      </c>
      <c r="D2708" s="37" t="s">
        <v>17</v>
      </c>
      <c r="E2708" s="74">
        <v>97.65</v>
      </c>
      <c r="F2708" s="37">
        <v>97.7</v>
      </c>
      <c r="G2708" s="37">
        <v>0</v>
      </c>
      <c r="H2708" s="74">
        <v>0</v>
      </c>
      <c r="I2708" s="49">
        <f t="shared" ref="I2708" si="6971">(IF(D2708="SELL",E2708-F2708,IF(D2708="BUY",F2708-E2708)))*C2708</f>
        <v>399.99999999997726</v>
      </c>
      <c r="J2708" s="41">
        <v>0</v>
      </c>
      <c r="K2708" s="8">
        <f t="shared" ref="K2708" si="6972">(IF(D2708="SELL",IF(H2708="",0,G2708-H2708),IF(D2708="BUY",IF(H2708="",0,(H2708-G2708)))))*C2708</f>
        <v>0</v>
      </c>
      <c r="L2708" s="49">
        <f t="shared" ref="L2708" si="6973">(J2708+I2708+K2708)/C2708</f>
        <v>4.9999999999997158E-2</v>
      </c>
      <c r="M2708" s="49">
        <f t="shared" ref="M2708" si="6974">L2708*C2708</f>
        <v>399.99999999997726</v>
      </c>
    </row>
    <row r="2709" spans="1:13" s="52" customFormat="1" x14ac:dyDescent="0.25">
      <c r="A2709" s="54">
        <v>42866</v>
      </c>
      <c r="B2709" s="37" t="s">
        <v>157</v>
      </c>
      <c r="C2709" s="37">
        <v>700</v>
      </c>
      <c r="D2709" s="37" t="s">
        <v>17</v>
      </c>
      <c r="E2709" s="74">
        <v>622</v>
      </c>
      <c r="F2709" s="37">
        <v>624.20000000000005</v>
      </c>
      <c r="G2709" s="37">
        <v>0</v>
      </c>
      <c r="H2709" s="74">
        <v>0</v>
      </c>
      <c r="I2709" s="49">
        <f t="shared" ref="I2709" si="6975">(IF(D2709="SELL",E2709-F2709,IF(D2709="BUY",F2709-E2709)))*C2709</f>
        <v>1540.0000000000318</v>
      </c>
      <c r="J2709" s="41">
        <v>0</v>
      </c>
      <c r="K2709" s="8">
        <f t="shared" ref="K2709" si="6976">(IF(D2709="SELL",IF(H2709="",0,G2709-H2709),IF(D2709="BUY",IF(H2709="",0,(H2709-G2709)))))*C2709</f>
        <v>0</v>
      </c>
      <c r="L2709" s="49">
        <f t="shared" ref="L2709" si="6977">(J2709+I2709+K2709)/C2709</f>
        <v>2.2000000000000455</v>
      </c>
      <c r="M2709" s="49">
        <f t="shared" ref="M2709" si="6978">L2709*C2709</f>
        <v>1540.0000000000318</v>
      </c>
    </row>
    <row r="2710" spans="1:13" s="52" customFormat="1" x14ac:dyDescent="0.25">
      <c r="A2710" s="54">
        <v>42865</v>
      </c>
      <c r="B2710" s="37" t="s">
        <v>116</v>
      </c>
      <c r="C2710" s="37">
        <v>1200</v>
      </c>
      <c r="D2710" s="37" t="s">
        <v>17</v>
      </c>
      <c r="E2710" s="74">
        <v>521.5</v>
      </c>
      <c r="F2710" s="37">
        <v>521.5</v>
      </c>
      <c r="G2710" s="37">
        <v>0</v>
      </c>
      <c r="H2710" s="74">
        <v>0</v>
      </c>
      <c r="I2710" s="49">
        <f t="shared" ref="I2710" si="6979">(IF(D2710="SELL",E2710-F2710,IF(D2710="BUY",F2710-E2710)))*C2710</f>
        <v>0</v>
      </c>
      <c r="J2710" s="41">
        <v>0</v>
      </c>
      <c r="K2710" s="8">
        <f t="shared" ref="K2710" si="6980">(IF(D2710="SELL",IF(H2710="",0,G2710-H2710),IF(D2710="BUY",IF(H2710="",0,(H2710-G2710)))))*C2710</f>
        <v>0</v>
      </c>
      <c r="L2710" s="49">
        <f t="shared" ref="L2710" si="6981">(J2710+I2710+K2710)/C2710</f>
        <v>0</v>
      </c>
      <c r="M2710" s="49">
        <f t="shared" ref="M2710" si="6982">L2710*C2710</f>
        <v>0</v>
      </c>
    </row>
    <row r="2711" spans="1:13" s="52" customFormat="1" x14ac:dyDescent="0.25">
      <c r="A2711" s="54">
        <v>42865</v>
      </c>
      <c r="B2711" s="37" t="s">
        <v>170</v>
      </c>
      <c r="C2711" s="37">
        <v>13200</v>
      </c>
      <c r="D2711" s="37" t="s">
        <v>17</v>
      </c>
      <c r="E2711" s="74">
        <v>65.95</v>
      </c>
      <c r="F2711" s="37">
        <v>65.95</v>
      </c>
      <c r="G2711" s="37">
        <v>0</v>
      </c>
      <c r="H2711" s="74">
        <v>0</v>
      </c>
      <c r="I2711" s="49">
        <f t="shared" ref="I2711" si="6983">(IF(D2711="SELL",E2711-F2711,IF(D2711="BUY",F2711-E2711)))*C2711</f>
        <v>0</v>
      </c>
      <c r="J2711" s="41">
        <v>0</v>
      </c>
      <c r="K2711" s="8">
        <f t="shared" ref="K2711" si="6984">(IF(D2711="SELL",IF(H2711="",0,G2711-H2711),IF(D2711="BUY",IF(H2711="",0,(H2711-G2711)))))*C2711</f>
        <v>0</v>
      </c>
      <c r="L2711" s="49">
        <f t="shared" ref="L2711" si="6985">(J2711+I2711+K2711)/C2711</f>
        <v>0</v>
      </c>
      <c r="M2711" s="49">
        <f t="shared" ref="M2711" si="6986">L2711*C2711</f>
        <v>0</v>
      </c>
    </row>
    <row r="2712" spans="1:13" s="52" customFormat="1" x14ac:dyDescent="0.25">
      <c r="A2712" s="54">
        <v>42865</v>
      </c>
      <c r="B2712" s="37" t="s">
        <v>174</v>
      </c>
      <c r="C2712" s="37">
        <v>8000</v>
      </c>
      <c r="D2712" s="37" t="s">
        <v>17</v>
      </c>
      <c r="E2712" s="74">
        <v>104.5</v>
      </c>
      <c r="F2712" s="37">
        <v>103.8</v>
      </c>
      <c r="G2712" s="37">
        <v>0</v>
      </c>
      <c r="H2712" s="74">
        <v>0</v>
      </c>
      <c r="I2712" s="49">
        <f t="shared" ref="I2712" si="6987">(IF(D2712="SELL",E2712-F2712,IF(D2712="BUY",F2712-E2712)))*C2712</f>
        <v>-5600.0000000000227</v>
      </c>
      <c r="J2712" s="41">
        <v>0</v>
      </c>
      <c r="K2712" s="8">
        <f t="shared" ref="K2712" si="6988">(IF(D2712="SELL",IF(H2712="",0,G2712-H2712),IF(D2712="BUY",IF(H2712="",0,(H2712-G2712)))))*C2712</f>
        <v>0</v>
      </c>
      <c r="L2712" s="49">
        <f t="shared" ref="L2712" si="6989">(J2712+I2712+K2712)/C2712</f>
        <v>-0.70000000000000284</v>
      </c>
      <c r="M2712" s="49">
        <f t="shared" ref="M2712" si="6990">L2712*C2712</f>
        <v>-5600.0000000000227</v>
      </c>
    </row>
    <row r="2713" spans="1:13" s="52" customFormat="1" x14ac:dyDescent="0.25">
      <c r="A2713" s="54">
        <v>42865</v>
      </c>
      <c r="B2713" s="37" t="s">
        <v>19</v>
      </c>
      <c r="C2713" s="37">
        <v>5000</v>
      </c>
      <c r="D2713" s="37" t="s">
        <v>17</v>
      </c>
      <c r="E2713" s="74">
        <v>198.6</v>
      </c>
      <c r="F2713" s="37">
        <v>198.9</v>
      </c>
      <c r="G2713" s="37">
        <v>199.4</v>
      </c>
      <c r="H2713" s="74">
        <v>200.5</v>
      </c>
      <c r="I2713" s="49">
        <f t="shared" ref="I2713" si="6991">(IF(D2713="SELL",E2713-F2713,IF(D2713="BUY",F2713-E2713)))*C2713</f>
        <v>1500.0000000000568</v>
      </c>
      <c r="J2713" s="41">
        <v>0</v>
      </c>
      <c r="K2713" s="8">
        <f t="shared" ref="K2713" si="6992">(IF(D2713="SELL",IF(H2713="",0,G2713-H2713),IF(D2713="BUY",IF(H2713="",0,(H2713-G2713)))))*C2713</f>
        <v>5499.9999999999718</v>
      </c>
      <c r="L2713" s="49">
        <f t="shared" ref="L2713" si="6993">(J2713+I2713+K2713)/C2713</f>
        <v>1.4000000000000059</v>
      </c>
      <c r="M2713" s="49">
        <f t="shared" ref="M2713" si="6994">L2713*C2713</f>
        <v>7000.0000000000291</v>
      </c>
    </row>
    <row r="2714" spans="1:13" s="52" customFormat="1" x14ac:dyDescent="0.25">
      <c r="A2714" s="54">
        <v>42865</v>
      </c>
      <c r="B2714" s="37" t="s">
        <v>19</v>
      </c>
      <c r="C2714" s="37">
        <v>5000</v>
      </c>
      <c r="D2714" s="37" t="s">
        <v>17</v>
      </c>
      <c r="E2714" s="74">
        <v>198.6</v>
      </c>
      <c r="F2714" s="37">
        <v>198.6</v>
      </c>
      <c r="G2714" s="37">
        <v>0</v>
      </c>
      <c r="H2714" s="74">
        <v>0</v>
      </c>
      <c r="I2714" s="49">
        <f t="shared" ref="I2714" si="6995">(IF(D2714="SELL",E2714-F2714,IF(D2714="BUY",F2714-E2714)))*C2714</f>
        <v>0</v>
      </c>
      <c r="J2714" s="41">
        <v>0</v>
      </c>
      <c r="K2714" s="8">
        <f t="shared" ref="K2714" si="6996">(IF(D2714="SELL",IF(H2714="",0,G2714-H2714),IF(D2714="BUY",IF(H2714="",0,(H2714-G2714)))))*C2714</f>
        <v>0</v>
      </c>
      <c r="L2714" s="49">
        <f t="shared" ref="L2714" si="6997">(J2714+I2714+K2714)/C2714</f>
        <v>0</v>
      </c>
      <c r="M2714" s="49">
        <f t="shared" ref="M2714" si="6998">L2714*C2714</f>
        <v>0</v>
      </c>
    </row>
    <row r="2715" spans="1:13" s="52" customFormat="1" x14ac:dyDescent="0.25">
      <c r="A2715" s="54">
        <v>42865</v>
      </c>
      <c r="B2715" s="37" t="s">
        <v>173</v>
      </c>
      <c r="C2715" s="37">
        <v>1700</v>
      </c>
      <c r="D2715" s="37" t="s">
        <v>17</v>
      </c>
      <c r="E2715" s="74">
        <v>348</v>
      </c>
      <c r="F2715" s="37">
        <v>350</v>
      </c>
      <c r="G2715" s="37">
        <v>353</v>
      </c>
      <c r="H2715" s="74">
        <v>358</v>
      </c>
      <c r="I2715" s="49">
        <f t="shared" ref="I2715" si="6999">(IF(D2715="SELL",E2715-F2715,IF(D2715="BUY",F2715-E2715)))*C2715</f>
        <v>3400</v>
      </c>
      <c r="J2715" s="41">
        <f>(IF(D2715="SELL",IF(G2715="",0,F2715-G2715),IF(D2715="BUY",IF(G2715="",0,G2715-F2715))))*C2715</f>
        <v>5100</v>
      </c>
      <c r="K2715" s="8">
        <f t="shared" ref="K2715:K2717" si="7000">(IF(D2715="SELL",IF(H2715="",0,G2715-H2715),IF(D2715="BUY",IF(H2715="",0,(H2715-G2715)))))*C2715</f>
        <v>8500</v>
      </c>
      <c r="L2715" s="49">
        <f t="shared" ref="L2715" si="7001">(J2715+I2715+K2715)/C2715</f>
        <v>10</v>
      </c>
      <c r="M2715" s="49">
        <f t="shared" ref="M2715" si="7002">L2715*C2715</f>
        <v>17000</v>
      </c>
    </row>
    <row r="2716" spans="1:13" s="52" customFormat="1" x14ac:dyDescent="0.25">
      <c r="A2716" s="54">
        <v>42864</v>
      </c>
      <c r="B2716" s="37" t="s">
        <v>116</v>
      </c>
      <c r="C2716" s="37">
        <v>1200</v>
      </c>
      <c r="D2716" s="37" t="s">
        <v>20</v>
      </c>
      <c r="E2716" s="74">
        <v>520</v>
      </c>
      <c r="F2716" s="37">
        <v>518.75</v>
      </c>
      <c r="G2716" s="37">
        <v>0</v>
      </c>
      <c r="H2716" s="74">
        <v>0</v>
      </c>
      <c r="I2716" s="49">
        <f t="shared" ref="I2716" si="7003">(IF(D2716="SELL",E2716-F2716,IF(D2716="BUY",F2716-E2716)))*C2716</f>
        <v>1500</v>
      </c>
      <c r="J2716" s="41">
        <v>0</v>
      </c>
      <c r="K2716" s="8">
        <f t="shared" ref="K2716" si="7004">(IF(D2716="SELL",IF(H2716="",0,G2716-H2716),IF(D2716="BUY",IF(H2716="",0,(H2716-G2716)))))*C2716</f>
        <v>0</v>
      </c>
      <c r="L2716" s="49">
        <f t="shared" ref="L2716" si="7005">(J2716+I2716+K2716)/C2716</f>
        <v>1.25</v>
      </c>
      <c r="M2716" s="49">
        <f t="shared" ref="M2716" si="7006">L2716*C2716</f>
        <v>1500</v>
      </c>
    </row>
    <row r="2717" spans="1:13" s="52" customFormat="1" x14ac:dyDescent="0.25">
      <c r="A2717" s="54">
        <v>42864</v>
      </c>
      <c r="B2717" s="37" t="s">
        <v>169</v>
      </c>
      <c r="C2717" s="37">
        <v>12000</v>
      </c>
      <c r="D2717" s="37" t="s">
        <v>17</v>
      </c>
      <c r="E2717" s="74">
        <v>79.5</v>
      </c>
      <c r="F2717" s="37">
        <v>79.650000000000006</v>
      </c>
      <c r="G2717" s="37">
        <v>79.95</v>
      </c>
      <c r="H2717" s="74">
        <v>80.5</v>
      </c>
      <c r="I2717" s="49">
        <f t="shared" ref="I2717" si="7007">(IF(D2717="SELL",E2717-F2717,IF(D2717="BUY",F2717-E2717)))*C2717</f>
        <v>1800.0000000000682</v>
      </c>
      <c r="J2717" s="41">
        <f>(IF(D2717="SELL",IF(G2717="",0,F2717-G2717),IF(D2717="BUY",IF(G2717="",0,G2717-F2717))))*C2717</f>
        <v>3599.9999999999659</v>
      </c>
      <c r="K2717" s="8">
        <f t="shared" si="7000"/>
        <v>6599.9999999999654</v>
      </c>
      <c r="L2717" s="49">
        <f t="shared" ref="L2717" si="7008">(J2717+I2717+K2717)/C2717</f>
        <v>1</v>
      </c>
      <c r="M2717" s="49">
        <f t="shared" ref="M2717" si="7009">L2717*C2717</f>
        <v>12000</v>
      </c>
    </row>
    <row r="2718" spans="1:13" s="52" customFormat="1" x14ac:dyDescent="0.25">
      <c r="A2718" s="54">
        <v>42864</v>
      </c>
      <c r="B2718" s="37" t="s">
        <v>49</v>
      </c>
      <c r="C2718" s="37">
        <v>700</v>
      </c>
      <c r="D2718" s="37" t="s">
        <v>20</v>
      </c>
      <c r="E2718" s="74">
        <v>1614</v>
      </c>
      <c r="F2718" s="37">
        <v>1610</v>
      </c>
      <c r="G2718" s="37">
        <v>1602</v>
      </c>
      <c r="H2718" s="74">
        <v>0</v>
      </c>
      <c r="I2718" s="49">
        <f t="shared" ref="I2718" si="7010">(IF(D2718="SELL",E2718-F2718,IF(D2718="BUY",F2718-E2718)))*C2718</f>
        <v>2800</v>
      </c>
      <c r="J2718" s="41">
        <f>(IF(D2718="SELL",IF(G2718="",0,F2718-G2718),IF(D2718="BUY",IF(G2718="",0,G2718-F2718))))*C2718</f>
        <v>5600</v>
      </c>
      <c r="K2718" s="8">
        <v>0</v>
      </c>
      <c r="L2718" s="49">
        <f t="shared" ref="L2718" si="7011">(J2718+I2718+K2718)/C2718</f>
        <v>12</v>
      </c>
      <c r="M2718" s="49">
        <f t="shared" ref="M2718" si="7012">L2718*C2718</f>
        <v>8400</v>
      </c>
    </row>
    <row r="2719" spans="1:13" s="52" customFormat="1" x14ac:dyDescent="0.25">
      <c r="A2719" s="54">
        <v>42864</v>
      </c>
      <c r="B2719" s="37" t="s">
        <v>172</v>
      </c>
      <c r="C2719" s="37">
        <v>1200</v>
      </c>
      <c r="D2719" s="37" t="s">
        <v>17</v>
      </c>
      <c r="E2719" s="74">
        <v>503.6</v>
      </c>
      <c r="F2719" s="37">
        <v>504.85</v>
      </c>
      <c r="G2719" s="37">
        <v>507.75</v>
      </c>
      <c r="H2719" s="74">
        <v>0</v>
      </c>
      <c r="I2719" s="49">
        <f t="shared" ref="I2719" si="7013">(IF(D2719="SELL",E2719-F2719,IF(D2719="BUY",F2719-E2719)))*C2719</f>
        <v>1500</v>
      </c>
      <c r="J2719" s="41">
        <f>(IF(D2719="SELL",IF(G2719="",0,F2719-G2719),IF(D2719="BUY",IF(G2719="",0,G2719-F2719))))*C2719</f>
        <v>3479.9999999999727</v>
      </c>
      <c r="K2719" s="8">
        <v>0</v>
      </c>
      <c r="L2719" s="49">
        <f t="shared" ref="L2719" si="7014">(J2719+I2719+K2719)/C2719</f>
        <v>4.1499999999999773</v>
      </c>
      <c r="M2719" s="49">
        <f t="shared" ref="M2719" si="7015">L2719*C2719</f>
        <v>4979.9999999999727</v>
      </c>
    </row>
    <row r="2720" spans="1:13" s="52" customFormat="1" x14ac:dyDescent="0.25">
      <c r="A2720" s="54">
        <v>42863</v>
      </c>
      <c r="B2720" s="37" t="s">
        <v>69</v>
      </c>
      <c r="C2720" s="37">
        <v>1500</v>
      </c>
      <c r="D2720" s="37" t="s">
        <v>17</v>
      </c>
      <c r="E2720" s="74">
        <v>426</v>
      </c>
      <c r="F2720" s="37">
        <v>426</v>
      </c>
      <c r="G2720" s="37">
        <v>0</v>
      </c>
      <c r="H2720" s="74">
        <v>0</v>
      </c>
      <c r="I2720" s="49">
        <f t="shared" ref="I2720" si="7016">(IF(D2720="SELL",E2720-F2720,IF(D2720="BUY",F2720-E2720)))*C2720</f>
        <v>0</v>
      </c>
      <c r="J2720" s="41">
        <v>0</v>
      </c>
      <c r="K2720" s="8">
        <v>0</v>
      </c>
      <c r="L2720" s="49">
        <f t="shared" ref="L2720" si="7017">(J2720+I2720+K2720)/C2720</f>
        <v>0</v>
      </c>
      <c r="M2720" s="49">
        <f t="shared" ref="M2720" si="7018">L2720*C2720</f>
        <v>0</v>
      </c>
    </row>
    <row r="2721" spans="1:13" s="52" customFormat="1" x14ac:dyDescent="0.25">
      <c r="A2721" s="54">
        <v>42863</v>
      </c>
      <c r="B2721" s="37" t="s">
        <v>140</v>
      </c>
      <c r="C2721" s="37">
        <v>5000</v>
      </c>
      <c r="D2721" s="37" t="s">
        <v>17</v>
      </c>
      <c r="E2721" s="74">
        <v>176.5</v>
      </c>
      <c r="F2721" s="37">
        <v>176.8</v>
      </c>
      <c r="G2721" s="37">
        <v>177.4</v>
      </c>
      <c r="H2721" s="74">
        <v>0</v>
      </c>
      <c r="I2721" s="49">
        <f t="shared" ref="I2721" si="7019">(IF(D2721="SELL",E2721-F2721,IF(D2721="BUY",F2721-E2721)))*C2721</f>
        <v>1500.0000000000568</v>
      </c>
      <c r="J2721" s="41">
        <f>(IF(D2721="SELL",IF(G2721="",0,F2721-G2721),IF(D2721="BUY",IF(G2721="",0,G2721-F2721))))*C2721</f>
        <v>2999.9999999999718</v>
      </c>
      <c r="K2721" s="8">
        <v>0</v>
      </c>
      <c r="L2721" s="49">
        <f t="shared" ref="L2721" si="7020">(J2721+I2721+K2721)/C2721</f>
        <v>0.9000000000000058</v>
      </c>
      <c r="M2721" s="49">
        <f t="shared" ref="M2721" si="7021">L2721*C2721</f>
        <v>4500.0000000000291</v>
      </c>
    </row>
    <row r="2722" spans="1:13" s="52" customFormat="1" x14ac:dyDescent="0.25">
      <c r="A2722" s="54">
        <v>42863</v>
      </c>
      <c r="B2722" s="37" t="s">
        <v>171</v>
      </c>
      <c r="C2722" s="37">
        <v>2100</v>
      </c>
      <c r="D2722" s="37" t="s">
        <v>17</v>
      </c>
      <c r="E2722" s="74">
        <v>264</v>
      </c>
      <c r="F2722" s="37">
        <v>264</v>
      </c>
      <c r="G2722" s="37">
        <v>0</v>
      </c>
      <c r="H2722" s="74">
        <v>0</v>
      </c>
      <c r="I2722" s="49">
        <f t="shared" ref="I2722" si="7022">(IF(D2722="SELL",E2722-F2722,IF(D2722="BUY",F2722-E2722)))*C2722</f>
        <v>0</v>
      </c>
      <c r="J2722" s="41">
        <v>0</v>
      </c>
      <c r="K2722" s="8">
        <v>0</v>
      </c>
      <c r="L2722" s="49">
        <f t="shared" ref="L2722" si="7023">(J2722+I2722+K2722)/C2722</f>
        <v>0</v>
      </c>
      <c r="M2722" s="49">
        <f t="shared" ref="M2722" si="7024">L2722*C2722</f>
        <v>0</v>
      </c>
    </row>
    <row r="2723" spans="1:13" s="52" customFormat="1" x14ac:dyDescent="0.25">
      <c r="A2723" s="54">
        <v>42863</v>
      </c>
      <c r="B2723" s="37" t="s">
        <v>147</v>
      </c>
      <c r="C2723" s="37">
        <v>2500</v>
      </c>
      <c r="D2723" s="37" t="s">
        <v>17</v>
      </c>
      <c r="E2723" s="74">
        <v>406.4</v>
      </c>
      <c r="F2723" s="37">
        <v>408.8</v>
      </c>
      <c r="G2723" s="37">
        <v>411</v>
      </c>
      <c r="H2723" s="74">
        <v>0</v>
      </c>
      <c r="I2723" s="49">
        <f t="shared" ref="I2723" si="7025">(IF(D2723="SELL",E2723-F2723,IF(D2723="BUY",F2723-E2723)))*C2723</f>
        <v>6000.0000000000855</v>
      </c>
      <c r="J2723" s="41">
        <f>(IF(D2723="SELL",IF(G2723="",0,F2723-G2723),IF(D2723="BUY",IF(G2723="",0,G2723-F2723))))*C2723</f>
        <v>5499.9999999999718</v>
      </c>
      <c r="K2723" s="8">
        <v>0</v>
      </c>
      <c r="L2723" s="49">
        <f t="shared" ref="L2723" si="7026">(J2723+I2723+K2723)/C2723</f>
        <v>4.6000000000000236</v>
      </c>
      <c r="M2723" s="49">
        <f t="shared" ref="M2723" si="7027">L2723*C2723</f>
        <v>11500.000000000058</v>
      </c>
    </row>
    <row r="2724" spans="1:13" s="52" customFormat="1" x14ac:dyDescent="0.25">
      <c r="A2724" s="54">
        <v>42863</v>
      </c>
      <c r="B2724" s="37" t="s">
        <v>24</v>
      </c>
      <c r="C2724" s="37">
        <v>2500</v>
      </c>
      <c r="D2724" s="37" t="s">
        <v>17</v>
      </c>
      <c r="E2724" s="74">
        <v>164.25</v>
      </c>
      <c r="F2724" s="37">
        <v>164.5</v>
      </c>
      <c r="G2724" s="37">
        <v>165</v>
      </c>
      <c r="H2724" s="74">
        <v>0</v>
      </c>
      <c r="I2724" s="49">
        <f t="shared" ref="I2724" si="7028">(IF(D2724="SELL",E2724-F2724,IF(D2724="BUY",F2724-E2724)))*C2724</f>
        <v>625</v>
      </c>
      <c r="J2724" s="41">
        <v>0</v>
      </c>
      <c r="K2724" s="8">
        <v>0</v>
      </c>
      <c r="L2724" s="49">
        <f t="shared" ref="L2724" si="7029">(J2724+I2724+K2724)/C2724</f>
        <v>0.25</v>
      </c>
      <c r="M2724" s="49">
        <f t="shared" ref="M2724" si="7030">L2724*C2724</f>
        <v>625</v>
      </c>
    </row>
    <row r="2725" spans="1:13" s="52" customFormat="1" x14ac:dyDescent="0.25">
      <c r="A2725" s="54">
        <v>42863</v>
      </c>
      <c r="B2725" s="37" t="s">
        <v>40</v>
      </c>
      <c r="C2725" s="37">
        <v>2500</v>
      </c>
      <c r="D2725" s="37" t="s">
        <v>17</v>
      </c>
      <c r="E2725" s="74">
        <v>304.8</v>
      </c>
      <c r="F2725" s="37">
        <v>305.7</v>
      </c>
      <c r="G2725" s="37">
        <v>307</v>
      </c>
      <c r="H2725" s="74">
        <v>0</v>
      </c>
      <c r="I2725" s="49">
        <f t="shared" ref="I2725" si="7031">(IF(D2725="SELL",E2725-F2725,IF(D2725="BUY",F2725-E2725)))*C2725</f>
        <v>2249.9999999999432</v>
      </c>
      <c r="J2725" s="41">
        <f>(IF(D2725="SELL",IF(G2725="",0,F2725-G2725),IF(D2725="BUY",IF(G2725="",0,G2725-F2725))))*C2725</f>
        <v>3250.0000000000282</v>
      </c>
      <c r="K2725" s="8">
        <v>0</v>
      </c>
      <c r="L2725" s="49">
        <f t="shared" ref="L2725" si="7032">(J2725+I2725+K2725)/C2725</f>
        <v>2.1999999999999882</v>
      </c>
      <c r="M2725" s="49">
        <f t="shared" ref="M2725" si="7033">L2725*C2725</f>
        <v>5499.9999999999709</v>
      </c>
    </row>
    <row r="2726" spans="1:13" s="52" customFormat="1" x14ac:dyDescent="0.25">
      <c r="A2726" s="54">
        <v>42863</v>
      </c>
      <c r="B2726" s="37" t="s">
        <v>170</v>
      </c>
      <c r="C2726" s="37">
        <v>13200</v>
      </c>
      <c r="D2726" s="37" t="s">
        <v>17</v>
      </c>
      <c r="E2726" s="74">
        <v>63.7</v>
      </c>
      <c r="F2726" s="37">
        <v>63.8</v>
      </c>
      <c r="G2726" s="37">
        <v>64</v>
      </c>
      <c r="H2726" s="74">
        <v>0</v>
      </c>
      <c r="I2726" s="49">
        <f t="shared" ref="I2726" si="7034">(IF(D2726="SELL",E2726-F2726,IF(D2726="BUY",F2726-E2726)))*C2726</f>
        <v>1319.999999999925</v>
      </c>
      <c r="J2726" s="41">
        <v>0</v>
      </c>
      <c r="K2726" s="8">
        <v>0</v>
      </c>
      <c r="L2726" s="49">
        <f t="shared" ref="L2726" si="7035">(J2726+I2726+K2726)/C2726</f>
        <v>9.9999999999994316E-2</v>
      </c>
      <c r="M2726" s="49">
        <f t="shared" ref="M2726" si="7036">L2726*C2726</f>
        <v>1319.999999999925</v>
      </c>
    </row>
    <row r="2727" spans="1:13" s="52" customFormat="1" x14ac:dyDescent="0.25">
      <c r="A2727" s="54">
        <v>42860</v>
      </c>
      <c r="B2727" s="37" t="s">
        <v>82</v>
      </c>
      <c r="C2727" s="37">
        <v>1200</v>
      </c>
      <c r="D2727" s="37" t="s">
        <v>17</v>
      </c>
      <c r="E2727" s="74">
        <v>493.5</v>
      </c>
      <c r="F2727" s="37">
        <v>493.5</v>
      </c>
      <c r="G2727" s="37">
        <v>0</v>
      </c>
      <c r="H2727" s="74">
        <v>0</v>
      </c>
      <c r="I2727" s="49">
        <f t="shared" ref="I2727" si="7037">(IF(D2727="SELL",E2727-F2727,IF(D2727="BUY",F2727-E2727)))*C2727</f>
        <v>0</v>
      </c>
      <c r="J2727" s="41">
        <v>0</v>
      </c>
      <c r="K2727" s="8">
        <v>0</v>
      </c>
      <c r="L2727" s="49">
        <f t="shared" ref="L2727" si="7038">(J2727+I2727+K2727)/C2727</f>
        <v>0</v>
      </c>
      <c r="M2727" s="49">
        <f t="shared" ref="M2727" si="7039">L2727*C2727</f>
        <v>0</v>
      </c>
    </row>
    <row r="2728" spans="1:13" s="52" customFormat="1" x14ac:dyDescent="0.25">
      <c r="A2728" s="54">
        <v>42860</v>
      </c>
      <c r="B2728" s="37" t="s">
        <v>47</v>
      </c>
      <c r="C2728" s="37">
        <v>3500</v>
      </c>
      <c r="D2728" s="37" t="s">
        <v>20</v>
      </c>
      <c r="E2728" s="74">
        <v>200.6</v>
      </c>
      <c r="F2728" s="37">
        <v>200.6</v>
      </c>
      <c r="G2728" s="37">
        <v>0</v>
      </c>
      <c r="H2728" s="74">
        <v>0</v>
      </c>
      <c r="I2728" s="49">
        <f t="shared" ref="I2728" si="7040">(IF(D2728="SELL",E2728-F2728,IF(D2728="BUY",F2728-E2728)))*C2728</f>
        <v>0</v>
      </c>
      <c r="J2728" s="41">
        <v>0</v>
      </c>
      <c r="K2728" s="8">
        <v>0</v>
      </c>
      <c r="L2728" s="49">
        <f t="shared" ref="L2728" si="7041">(J2728+I2728+K2728)/C2728</f>
        <v>0</v>
      </c>
      <c r="M2728" s="49">
        <f t="shared" ref="M2728" si="7042">L2728*C2728</f>
        <v>0</v>
      </c>
    </row>
    <row r="2729" spans="1:13" s="52" customFormat="1" x14ac:dyDescent="0.25">
      <c r="A2729" s="54">
        <v>42860</v>
      </c>
      <c r="B2729" s="37" t="s">
        <v>74</v>
      </c>
      <c r="C2729" s="37">
        <v>3500</v>
      </c>
      <c r="D2729" s="37" t="s">
        <v>17</v>
      </c>
      <c r="E2729" s="74">
        <v>200.6</v>
      </c>
      <c r="F2729" s="37">
        <v>201</v>
      </c>
      <c r="G2729" s="37">
        <v>202.2</v>
      </c>
      <c r="H2729" s="74">
        <v>0</v>
      </c>
      <c r="I2729" s="49">
        <f t="shared" ref="I2729" si="7043">(IF(D2729="SELL",E2729-F2729,IF(D2729="BUY",F2729-E2729)))*C2729</f>
        <v>1400.00000000002</v>
      </c>
      <c r="J2729" s="41">
        <f>(IF(D2729="SELL",IF(G2729="",0,F2729-G2729),IF(D2729="BUY",IF(G2729="",0,G2729-F2729))))*C2729</f>
        <v>4199.99999999996</v>
      </c>
      <c r="K2729" s="8">
        <v>0</v>
      </c>
      <c r="L2729" s="49">
        <f t="shared" ref="L2729" si="7044">(J2729+I2729+K2729)/C2729</f>
        <v>1.5999999999999943</v>
      </c>
      <c r="M2729" s="49">
        <f t="shared" ref="M2729" si="7045">L2729*C2729</f>
        <v>5599.99999999998</v>
      </c>
    </row>
    <row r="2730" spans="1:13" s="52" customFormat="1" x14ac:dyDescent="0.25">
      <c r="A2730" s="54">
        <v>42860</v>
      </c>
      <c r="B2730" s="37" t="s">
        <v>169</v>
      </c>
      <c r="C2730" s="37">
        <v>12000</v>
      </c>
      <c r="D2730" s="37" t="s">
        <v>20</v>
      </c>
      <c r="E2730" s="74">
        <v>79</v>
      </c>
      <c r="F2730" s="37">
        <v>79</v>
      </c>
      <c r="G2730" s="37">
        <v>0</v>
      </c>
      <c r="H2730" s="74">
        <v>0</v>
      </c>
      <c r="I2730" s="49">
        <f t="shared" ref="I2730" si="7046">(IF(D2730="SELL",E2730-F2730,IF(D2730="BUY",F2730-E2730)))*C2730</f>
        <v>0</v>
      </c>
      <c r="J2730" s="41">
        <v>0</v>
      </c>
      <c r="K2730" s="8">
        <v>0</v>
      </c>
      <c r="L2730" s="49">
        <f t="shared" ref="L2730" si="7047">(J2730+I2730+K2730)/C2730</f>
        <v>0</v>
      </c>
      <c r="M2730" s="49">
        <f t="shared" ref="M2730" si="7048">L2730*C2730</f>
        <v>0</v>
      </c>
    </row>
    <row r="2731" spans="1:13" s="52" customFormat="1" x14ac:dyDescent="0.25">
      <c r="A2731" s="54">
        <v>42860</v>
      </c>
      <c r="B2731" s="37" t="s">
        <v>25</v>
      </c>
      <c r="C2731" s="37">
        <v>2000</v>
      </c>
      <c r="D2731" s="37" t="s">
        <v>20</v>
      </c>
      <c r="E2731" s="74">
        <v>484</v>
      </c>
      <c r="F2731" s="37">
        <v>483.25</v>
      </c>
      <c r="G2731" s="37">
        <v>481.75</v>
      </c>
      <c r="H2731" s="74">
        <v>0</v>
      </c>
      <c r="I2731" s="49">
        <f t="shared" ref="I2731:I2732" si="7049">(IF(D2731="SELL",E2731-F2731,IF(D2731="BUY",F2731-E2731)))*C2731</f>
        <v>1500</v>
      </c>
      <c r="J2731" s="41">
        <f>(IF(D2731="SELL",IF(G2731="",0,F2731-G2731),IF(D2731="BUY",IF(G2731="",0,G2731-F2731))))*C2731</f>
        <v>3000</v>
      </c>
      <c r="K2731" s="8">
        <v>0</v>
      </c>
      <c r="L2731" s="49">
        <f t="shared" ref="L2731" si="7050">(J2731+I2731+K2731)/C2731</f>
        <v>2.25</v>
      </c>
      <c r="M2731" s="49">
        <f t="shared" ref="M2731" si="7051">L2731*C2731</f>
        <v>4500</v>
      </c>
    </row>
    <row r="2732" spans="1:13" s="52" customFormat="1" x14ac:dyDescent="0.25">
      <c r="A2732" s="54">
        <v>42860</v>
      </c>
      <c r="B2732" s="37" t="s">
        <v>168</v>
      </c>
      <c r="C2732" s="37">
        <v>500</v>
      </c>
      <c r="D2732" s="37" t="s">
        <v>20</v>
      </c>
      <c r="E2732" s="74">
        <v>1562</v>
      </c>
      <c r="F2732" s="37">
        <v>1550</v>
      </c>
      <c r="G2732" s="37">
        <v>0</v>
      </c>
      <c r="H2732" s="74">
        <v>0</v>
      </c>
      <c r="I2732" s="49">
        <f t="shared" si="7049"/>
        <v>6000</v>
      </c>
      <c r="J2732" s="41">
        <v>0</v>
      </c>
      <c r="K2732" s="8">
        <v>0</v>
      </c>
      <c r="L2732" s="49">
        <f t="shared" ref="L2732" si="7052">(J2732+I2732+K2732)/C2732</f>
        <v>12</v>
      </c>
      <c r="M2732" s="49">
        <f t="shared" ref="M2732" si="7053">L2732*C2732</f>
        <v>6000</v>
      </c>
    </row>
    <row r="2733" spans="1:13" s="52" customFormat="1" x14ac:dyDescent="0.25">
      <c r="A2733" s="54">
        <v>42859</v>
      </c>
      <c r="B2733" s="37" t="s">
        <v>168</v>
      </c>
      <c r="C2733" s="37">
        <v>500</v>
      </c>
      <c r="D2733" s="37" t="s">
        <v>20</v>
      </c>
      <c r="E2733" s="74">
        <v>1583</v>
      </c>
      <c r="F2733" s="37">
        <v>1570</v>
      </c>
      <c r="G2733" s="37">
        <v>0</v>
      </c>
      <c r="H2733" s="74">
        <v>0</v>
      </c>
      <c r="I2733" s="49">
        <f t="shared" ref="I2733" si="7054">(IF(D2733="SELL",E2733-F2733,IF(D2733="BUY",F2733-E2733)))*C2733</f>
        <v>6500</v>
      </c>
      <c r="J2733" s="41">
        <v>0</v>
      </c>
      <c r="K2733" s="8">
        <v>0</v>
      </c>
      <c r="L2733" s="49">
        <f t="shared" ref="L2733" si="7055">(J2733+I2733+K2733)/C2733</f>
        <v>13</v>
      </c>
      <c r="M2733" s="49">
        <f t="shared" ref="M2733" si="7056">L2733*C2733</f>
        <v>6500</v>
      </c>
    </row>
    <row r="2734" spans="1:13" s="52" customFormat="1" x14ac:dyDescent="0.25">
      <c r="A2734" s="54">
        <v>42859</v>
      </c>
      <c r="B2734" s="37" t="s">
        <v>60</v>
      </c>
      <c r="C2734" s="37">
        <v>500</v>
      </c>
      <c r="D2734" s="37" t="s">
        <v>20</v>
      </c>
      <c r="E2734" s="74">
        <v>1050</v>
      </c>
      <c r="F2734" s="37">
        <v>1047</v>
      </c>
      <c r="G2734" s="37">
        <v>1041</v>
      </c>
      <c r="H2734" s="74">
        <v>0</v>
      </c>
      <c r="I2734" s="49">
        <f t="shared" ref="I2734" si="7057">(IF(D2734="SELL",E2734-F2734,IF(D2734="BUY",F2734-E2734)))*C2734</f>
        <v>1500</v>
      </c>
      <c r="J2734" s="41">
        <f>(IF(D2734="SELL",IF(G2734="",0,F2734-G2734),IF(D2734="BUY",IF(G2734="",0,G2734-F2734))))*C2734</f>
        <v>3000</v>
      </c>
      <c r="K2734" s="8">
        <v>0</v>
      </c>
      <c r="L2734" s="49">
        <f t="shared" ref="L2734" si="7058">(J2734+I2734+K2734)/C2734</f>
        <v>9</v>
      </c>
      <c r="M2734" s="49">
        <f t="shared" ref="M2734" si="7059">L2734*C2734</f>
        <v>4500</v>
      </c>
    </row>
    <row r="2735" spans="1:13" s="52" customFormat="1" x14ac:dyDescent="0.25">
      <c r="A2735" s="54">
        <v>42859</v>
      </c>
      <c r="B2735" s="37" t="s">
        <v>167</v>
      </c>
      <c r="C2735" s="37">
        <v>600</v>
      </c>
      <c r="D2735" s="37" t="s">
        <v>17</v>
      </c>
      <c r="E2735" s="74">
        <v>723</v>
      </c>
      <c r="F2735" s="37">
        <v>725.5</v>
      </c>
      <c r="G2735" s="37">
        <v>0</v>
      </c>
      <c r="H2735" s="74">
        <v>0</v>
      </c>
      <c r="I2735" s="49">
        <f t="shared" ref="I2735" si="7060">(IF(D2735="SELL",E2735-F2735,IF(D2735="BUY",F2735-E2735)))*C2735</f>
        <v>1500</v>
      </c>
      <c r="J2735" s="41">
        <v>0</v>
      </c>
      <c r="K2735" s="8">
        <f t="shared" ref="K2735" si="7061">(IF(D2735="SELL",IF(H2735="",0,G2735-H2735),IF(D2735="BUY",IF(H2735="",0,(H2735-G2735)))))*C2735</f>
        <v>0</v>
      </c>
      <c r="L2735" s="49">
        <f t="shared" ref="L2735" si="7062">(J2735+I2735+K2735)/C2735</f>
        <v>2.5</v>
      </c>
      <c r="M2735" s="49">
        <f t="shared" ref="M2735" si="7063">L2735*C2735</f>
        <v>1500</v>
      </c>
    </row>
    <row r="2736" spans="1:13" s="52" customFormat="1" x14ac:dyDescent="0.25">
      <c r="A2736" s="54">
        <v>42859</v>
      </c>
      <c r="B2736" s="37" t="s">
        <v>24</v>
      </c>
      <c r="C2736" s="37">
        <v>2500</v>
      </c>
      <c r="D2736" s="37" t="s">
        <v>17</v>
      </c>
      <c r="E2736" s="74">
        <v>164.4</v>
      </c>
      <c r="F2736" s="37">
        <v>164.7</v>
      </c>
      <c r="G2736" s="37">
        <v>0</v>
      </c>
      <c r="H2736" s="74">
        <v>0</v>
      </c>
      <c r="I2736" s="49">
        <f t="shared" ref="I2736" si="7064">(IF(D2736="SELL",E2736-F2736,IF(D2736="BUY",F2736-E2736)))*C2736</f>
        <v>749.99999999995737</v>
      </c>
      <c r="J2736" s="41">
        <v>0</v>
      </c>
      <c r="K2736" s="8">
        <f t="shared" ref="K2736" si="7065">(IF(D2736="SELL",IF(H2736="",0,G2736-H2736),IF(D2736="BUY",IF(H2736="",0,(H2736-G2736)))))*C2736</f>
        <v>0</v>
      </c>
      <c r="L2736" s="49">
        <f t="shared" ref="L2736" si="7066">(J2736+I2736+K2736)/C2736</f>
        <v>0.29999999999998295</v>
      </c>
      <c r="M2736" s="49">
        <f t="shared" ref="M2736" si="7067">L2736*C2736</f>
        <v>749.99999999995737</v>
      </c>
    </row>
    <row r="2737" spans="1:13" s="52" customFormat="1" x14ac:dyDescent="0.25">
      <c r="A2737" s="54">
        <v>42859</v>
      </c>
      <c r="B2737" s="37" t="s">
        <v>55</v>
      </c>
      <c r="C2737" s="37">
        <v>2500</v>
      </c>
      <c r="D2737" s="37" t="s">
        <v>17</v>
      </c>
      <c r="E2737" s="74">
        <v>335</v>
      </c>
      <c r="F2737" s="37">
        <v>336</v>
      </c>
      <c r="G2737" s="37">
        <v>337.5</v>
      </c>
      <c r="H2737" s="74">
        <v>340</v>
      </c>
      <c r="I2737" s="49">
        <f t="shared" ref="I2737" si="7068">(IF(D2737="SELL",E2737-F2737,IF(D2737="BUY",F2737-E2737)))*C2737</f>
        <v>2500</v>
      </c>
      <c r="J2737" s="41">
        <f>(IF(D2737="SELL",IF(G2737="",0,F2737-G2737),IF(D2737="BUY",IF(G2737="",0,G2737-F2737))))*C2737</f>
        <v>3750</v>
      </c>
      <c r="K2737" s="8">
        <f t="shared" ref="K2737" si="7069">(IF(D2737="SELL",IF(H2737="",0,G2737-H2737),IF(D2737="BUY",IF(H2737="",0,(H2737-G2737)))))*C2737</f>
        <v>6250</v>
      </c>
      <c r="L2737" s="49">
        <f t="shared" ref="L2737" si="7070">(J2737+I2737+K2737)/C2737</f>
        <v>5</v>
      </c>
      <c r="M2737" s="49">
        <f t="shared" ref="M2737" si="7071">L2737*C2737</f>
        <v>12500</v>
      </c>
    </row>
    <row r="2738" spans="1:13" s="52" customFormat="1" x14ac:dyDescent="0.25">
      <c r="A2738" s="54">
        <v>42859</v>
      </c>
      <c r="B2738" s="37" t="s">
        <v>64</v>
      </c>
      <c r="C2738" s="37">
        <v>2500</v>
      </c>
      <c r="D2738" s="37" t="s">
        <v>17</v>
      </c>
      <c r="E2738" s="74">
        <v>425</v>
      </c>
      <c r="F2738" s="37">
        <v>425</v>
      </c>
      <c r="G2738" s="37">
        <v>0</v>
      </c>
      <c r="H2738" s="74">
        <v>0</v>
      </c>
      <c r="I2738" s="49">
        <f t="shared" ref="I2738" si="7072">(IF(D2738="SELL",E2738-F2738,IF(D2738="BUY",F2738-E2738)))*C2738</f>
        <v>0</v>
      </c>
      <c r="J2738" s="41">
        <v>0</v>
      </c>
      <c r="K2738" s="8">
        <v>0</v>
      </c>
      <c r="L2738" s="49">
        <f t="shared" ref="L2738" si="7073">(J2738+I2738+K2738)/C2738</f>
        <v>0</v>
      </c>
      <c r="M2738" s="49">
        <f t="shared" ref="M2738" si="7074">L2738*C2738</f>
        <v>0</v>
      </c>
    </row>
    <row r="2739" spans="1:13" s="52" customFormat="1" x14ac:dyDescent="0.25">
      <c r="A2739" s="54">
        <v>42858</v>
      </c>
      <c r="B2739" s="37" t="s">
        <v>148</v>
      </c>
      <c r="C2739" s="37">
        <v>2500</v>
      </c>
      <c r="D2739" s="37" t="s">
        <v>20</v>
      </c>
      <c r="E2739" s="74">
        <v>278</v>
      </c>
      <c r="F2739" s="37">
        <v>277.39999999999998</v>
      </c>
      <c r="G2739" s="37">
        <v>0</v>
      </c>
      <c r="H2739" s="74">
        <v>0</v>
      </c>
      <c r="I2739" s="49">
        <f t="shared" ref="I2739" si="7075">(IF(D2739="SELL",E2739-F2739,IF(D2739="BUY",F2739-E2739)))*C2739</f>
        <v>1500.0000000000568</v>
      </c>
      <c r="J2739" s="41">
        <v>0</v>
      </c>
      <c r="K2739" s="8">
        <v>0</v>
      </c>
      <c r="L2739" s="49">
        <f t="shared" ref="L2739" si="7076">(J2739+I2739+K2739)/C2739</f>
        <v>0.60000000000002274</v>
      </c>
      <c r="M2739" s="49">
        <f t="shared" ref="M2739" si="7077">L2739*C2739</f>
        <v>1500.0000000000568</v>
      </c>
    </row>
    <row r="2740" spans="1:13" s="52" customFormat="1" x14ac:dyDescent="0.25">
      <c r="A2740" s="54">
        <v>42858</v>
      </c>
      <c r="B2740" s="37" t="s">
        <v>92</v>
      </c>
      <c r="C2740" s="37">
        <v>550</v>
      </c>
      <c r="D2740" s="37" t="s">
        <v>17</v>
      </c>
      <c r="E2740" s="74">
        <v>1183.5</v>
      </c>
      <c r="F2740" s="37">
        <v>1183.5</v>
      </c>
      <c r="G2740" s="37">
        <v>0</v>
      </c>
      <c r="H2740" s="74">
        <v>0</v>
      </c>
      <c r="I2740" s="49">
        <f t="shared" ref="I2740" si="7078">(IF(D2740="SELL",E2740-F2740,IF(D2740="BUY",F2740-E2740)))*C2740</f>
        <v>0</v>
      </c>
      <c r="J2740" s="41">
        <v>0</v>
      </c>
      <c r="K2740" s="8">
        <v>0</v>
      </c>
      <c r="L2740" s="49">
        <f t="shared" ref="L2740" si="7079">(J2740+I2740+K2740)/C2740</f>
        <v>0</v>
      </c>
      <c r="M2740" s="49">
        <f t="shared" ref="M2740" si="7080">L2740*C2740</f>
        <v>0</v>
      </c>
    </row>
    <row r="2741" spans="1:13" s="52" customFormat="1" x14ac:dyDescent="0.25">
      <c r="A2741" s="54">
        <v>42858</v>
      </c>
      <c r="B2741" s="37" t="s">
        <v>167</v>
      </c>
      <c r="C2741" s="37">
        <v>600</v>
      </c>
      <c r="D2741" s="37" t="s">
        <v>20</v>
      </c>
      <c r="E2741" s="74">
        <v>714</v>
      </c>
      <c r="F2741" s="37">
        <v>711.5</v>
      </c>
      <c r="G2741" s="37">
        <v>707</v>
      </c>
      <c r="H2741" s="74">
        <v>0</v>
      </c>
      <c r="I2741" s="49">
        <f t="shared" ref="I2741" si="7081">(IF(D2741="SELL",E2741-F2741,IF(D2741="BUY",F2741-E2741)))*C2741</f>
        <v>1500</v>
      </c>
      <c r="J2741" s="41">
        <f>(IF(D2741="SELL",IF(G2741="",0,F2741-G2741),IF(D2741="BUY",IF(G2741="",0,G2741-F2741))))*C2741</f>
        <v>2700</v>
      </c>
      <c r="K2741" s="8">
        <v>0</v>
      </c>
      <c r="L2741" s="49">
        <f t="shared" ref="L2741" si="7082">(J2741+I2741+K2741)/C2741</f>
        <v>7</v>
      </c>
      <c r="M2741" s="49">
        <f t="shared" ref="M2741" si="7083">L2741*C2741</f>
        <v>4200</v>
      </c>
    </row>
    <row r="2742" spans="1:13" s="52" customFormat="1" x14ac:dyDescent="0.25">
      <c r="A2742" s="54">
        <v>42857</v>
      </c>
      <c r="B2742" s="37" t="s">
        <v>166</v>
      </c>
      <c r="C2742" s="37">
        <v>4500</v>
      </c>
      <c r="D2742" s="37" t="s">
        <v>17</v>
      </c>
      <c r="E2742" s="74">
        <v>132</v>
      </c>
      <c r="F2742" s="37">
        <v>132.30000000000001</v>
      </c>
      <c r="G2742" s="37">
        <v>133</v>
      </c>
      <c r="H2742" s="74">
        <v>133.9</v>
      </c>
      <c r="I2742" s="49">
        <f t="shared" ref="I2742" si="7084">(IF(D2742="SELL",E2742-F2742,IF(D2742="BUY",F2742-E2742)))*C2742</f>
        <v>1350.0000000000512</v>
      </c>
      <c r="J2742" s="41">
        <f>(IF(D2742="SELL",IF(G2742="",0,F2742-G2742),IF(D2742="BUY",IF(G2742="",0,G2742-F2742))))*C2742</f>
        <v>3149.9999999999491</v>
      </c>
      <c r="K2742" s="8">
        <f t="shared" ref="K2742" si="7085">(IF(D2742="SELL",IF(H2742="",0,G2742-H2742),IF(D2742="BUY",IF(H2742="",0,(H2742-G2742)))))*C2742</f>
        <v>4050.0000000000255</v>
      </c>
      <c r="L2742" s="49">
        <f t="shared" ref="L2742" si="7086">(J2742+I2742+K2742)/C2742</f>
        <v>1.9000000000000057</v>
      </c>
      <c r="M2742" s="49">
        <f t="shared" ref="M2742" si="7087">L2742*C2742</f>
        <v>8550.0000000000255</v>
      </c>
    </row>
    <row r="2743" spans="1:13" s="52" customFormat="1" x14ac:dyDescent="0.25">
      <c r="A2743" s="54">
        <v>42857</v>
      </c>
      <c r="B2743" s="37" t="s">
        <v>64</v>
      </c>
      <c r="C2743" s="37">
        <v>1000</v>
      </c>
      <c r="D2743" s="37" t="s">
        <v>20</v>
      </c>
      <c r="E2743" s="74">
        <v>412</v>
      </c>
      <c r="F2743" s="37">
        <v>412</v>
      </c>
      <c r="G2743" s="37">
        <v>0</v>
      </c>
      <c r="H2743" s="74">
        <v>0</v>
      </c>
      <c r="I2743" s="49">
        <f t="shared" ref="I2743" si="7088">(IF(D2743="SELL",E2743-F2743,IF(D2743="BUY",F2743-E2743)))*C2743</f>
        <v>0</v>
      </c>
      <c r="J2743" s="41">
        <v>0</v>
      </c>
      <c r="K2743" s="8">
        <f t="shared" ref="K2743" si="7089">(IF(D2743="SELL",IF(H2743="",0,G2743-H2743),IF(D2743="BUY",IF(H2743="",0,(H2743-G2743)))))*C2743</f>
        <v>0</v>
      </c>
      <c r="L2743" s="49">
        <f t="shared" ref="L2743" si="7090">(J2743+I2743+K2743)/C2743</f>
        <v>0</v>
      </c>
      <c r="M2743" s="49">
        <f t="shared" ref="M2743" si="7091">L2743*C2743</f>
        <v>0</v>
      </c>
    </row>
    <row r="2744" spans="1:13" s="52" customFormat="1" x14ac:dyDescent="0.25">
      <c r="A2744" s="54">
        <v>42857</v>
      </c>
      <c r="B2744" s="37" t="s">
        <v>33</v>
      </c>
      <c r="C2744" s="37">
        <v>1000</v>
      </c>
      <c r="D2744" s="37" t="s">
        <v>20</v>
      </c>
      <c r="E2744" s="74">
        <v>522</v>
      </c>
      <c r="F2744" s="37">
        <v>526</v>
      </c>
      <c r="G2744" s="37">
        <v>0</v>
      </c>
      <c r="H2744" s="74">
        <v>0</v>
      </c>
      <c r="I2744" s="49">
        <f t="shared" ref="I2744" si="7092">(IF(D2744="SELL",E2744-F2744,IF(D2744="BUY",F2744-E2744)))*C2744</f>
        <v>-4000</v>
      </c>
      <c r="J2744" s="41">
        <v>0</v>
      </c>
      <c r="K2744" s="8">
        <f t="shared" ref="K2744" si="7093">(IF(D2744="SELL",IF(H2744="",0,G2744-H2744),IF(D2744="BUY",IF(H2744="",0,(H2744-G2744)))))*C2744</f>
        <v>0</v>
      </c>
      <c r="L2744" s="49">
        <f t="shared" ref="L2744" si="7094">(J2744+I2744+K2744)/C2744</f>
        <v>-4</v>
      </c>
      <c r="M2744" s="49">
        <f t="shared" ref="M2744" si="7095">L2744*C2744</f>
        <v>-4000</v>
      </c>
    </row>
    <row r="2745" spans="1:13" s="52" customFormat="1" x14ac:dyDescent="0.25">
      <c r="A2745" s="54">
        <v>42857</v>
      </c>
      <c r="B2745" s="37" t="s">
        <v>93</v>
      </c>
      <c r="C2745" s="37">
        <v>6000</v>
      </c>
      <c r="D2745" s="37" t="s">
        <v>17</v>
      </c>
      <c r="E2745" s="74">
        <v>209.35</v>
      </c>
      <c r="F2745" s="37">
        <v>209.6</v>
      </c>
      <c r="G2745" s="37">
        <v>210.2</v>
      </c>
      <c r="H2745" s="74">
        <v>211.2</v>
      </c>
      <c r="I2745" s="49">
        <f t="shared" ref="I2745" si="7096">(IF(D2745="SELL",E2745-F2745,IF(D2745="BUY",F2745-E2745)))*C2745</f>
        <v>1500</v>
      </c>
      <c r="J2745" s="41">
        <f>(IF(D2745="SELL",IF(G2745="",0,F2745-G2745),IF(D2745="BUY",IF(G2745="",0,G2745-F2745))))*C2745</f>
        <v>3599.9999999999659</v>
      </c>
      <c r="K2745" s="8">
        <f t="shared" ref="K2745" si="7097">(IF(D2745="SELL",IF(H2745="",0,G2745-H2745),IF(D2745="BUY",IF(H2745="",0,(H2745-G2745)))))*C2745</f>
        <v>6000</v>
      </c>
      <c r="L2745" s="49">
        <f t="shared" ref="L2745" si="7098">(J2745+I2745+K2745)/C2745</f>
        <v>1.8499999999999943</v>
      </c>
      <c r="M2745" s="49">
        <f t="shared" ref="M2745" si="7099">L2745*C2745</f>
        <v>11099.999999999965</v>
      </c>
    </row>
    <row r="2746" spans="1:13" s="52" customFormat="1" x14ac:dyDescent="0.25">
      <c r="A2746" s="54">
        <v>42857</v>
      </c>
      <c r="B2746" s="37" t="s">
        <v>165</v>
      </c>
      <c r="C2746" s="37">
        <v>4500</v>
      </c>
      <c r="D2746" s="37" t="s">
        <v>17</v>
      </c>
      <c r="E2746" s="74">
        <v>196</v>
      </c>
      <c r="F2746" s="37">
        <v>197</v>
      </c>
      <c r="G2746" s="37">
        <v>0</v>
      </c>
      <c r="H2746" s="74">
        <v>0</v>
      </c>
      <c r="I2746" s="49">
        <f t="shared" ref="I2746:I2748" si="7100">(IF(D2746="SELL",E2746-F2746,IF(D2746="BUY",F2746-E2746)))*C2746</f>
        <v>4500</v>
      </c>
      <c r="J2746" s="41">
        <v>0</v>
      </c>
      <c r="K2746" s="41">
        <v>0</v>
      </c>
      <c r="L2746" s="49">
        <f t="shared" ref="L2746:L2748" si="7101">(J2746+I2746+K2746)/C2746</f>
        <v>1</v>
      </c>
      <c r="M2746" s="49">
        <f t="shared" ref="M2746:M2748" si="7102">L2746*C2746</f>
        <v>4500</v>
      </c>
    </row>
    <row r="2747" spans="1:13" s="52" customFormat="1" x14ac:dyDescent="0.25">
      <c r="A2747" s="53">
        <v>42853</v>
      </c>
      <c r="B2747" s="37" t="s">
        <v>164</v>
      </c>
      <c r="C2747" s="37">
        <v>1100</v>
      </c>
      <c r="D2747" s="37" t="s">
        <v>20</v>
      </c>
      <c r="E2747" s="74">
        <v>880</v>
      </c>
      <c r="F2747" s="37">
        <v>880</v>
      </c>
      <c r="G2747" s="37">
        <v>0</v>
      </c>
      <c r="H2747" s="74">
        <v>0</v>
      </c>
      <c r="I2747" s="49">
        <f t="shared" ref="I2747" si="7103">(IF(D2747="SELL",E2747-F2747,IF(D2747="BUY",F2747-E2747)))*C2747</f>
        <v>0</v>
      </c>
      <c r="J2747" s="41">
        <v>0</v>
      </c>
      <c r="K2747" s="41">
        <v>0</v>
      </c>
      <c r="L2747" s="49">
        <f t="shared" ref="L2747" si="7104">(J2747+I2747+K2747)/C2747</f>
        <v>0</v>
      </c>
      <c r="M2747" s="49">
        <f t="shared" ref="M2747" si="7105">L2747*C2747</f>
        <v>0</v>
      </c>
    </row>
    <row r="2748" spans="1:13" s="52" customFormat="1" x14ac:dyDescent="0.25">
      <c r="A2748" s="53">
        <v>42853</v>
      </c>
      <c r="B2748" s="37" t="s">
        <v>137</v>
      </c>
      <c r="C2748" s="37">
        <v>1300</v>
      </c>
      <c r="D2748" s="37" t="s">
        <v>17</v>
      </c>
      <c r="E2748" s="74">
        <v>606</v>
      </c>
      <c r="F2748" s="37">
        <v>607.1</v>
      </c>
      <c r="G2748" s="37">
        <v>0</v>
      </c>
      <c r="H2748" s="74">
        <v>0</v>
      </c>
      <c r="I2748" s="49">
        <f t="shared" si="7100"/>
        <v>1430.0000000000296</v>
      </c>
      <c r="J2748" s="41">
        <v>0</v>
      </c>
      <c r="K2748" s="41">
        <v>0</v>
      </c>
      <c r="L2748" s="49">
        <f t="shared" si="7101"/>
        <v>1.1000000000000227</v>
      </c>
      <c r="M2748" s="49">
        <f t="shared" si="7102"/>
        <v>1430.0000000000296</v>
      </c>
    </row>
    <row r="2749" spans="1:13" s="52" customFormat="1" x14ac:dyDescent="0.25">
      <c r="A2749" s="53">
        <v>42853</v>
      </c>
      <c r="B2749" s="37" t="s">
        <v>163</v>
      </c>
      <c r="C2749" s="37">
        <v>8000</v>
      </c>
      <c r="D2749" s="37" t="s">
        <v>17</v>
      </c>
      <c r="E2749" s="74">
        <v>97</v>
      </c>
      <c r="F2749" s="37">
        <v>97.2</v>
      </c>
      <c r="G2749" s="37">
        <v>0</v>
      </c>
      <c r="H2749" s="74">
        <v>0</v>
      </c>
      <c r="I2749" s="49">
        <f t="shared" ref="I2749" si="7106">(IF(D2749="SELL",E2749-F2749,IF(D2749="BUY",F2749-E2749)))*C2749</f>
        <v>1600.0000000000227</v>
      </c>
      <c r="J2749" s="41">
        <v>0</v>
      </c>
      <c r="K2749" s="41">
        <v>0</v>
      </c>
      <c r="L2749" s="49">
        <f t="shared" ref="L2749" si="7107">(J2749+I2749+K2749)/C2749</f>
        <v>0.20000000000000284</v>
      </c>
      <c r="M2749" s="49">
        <f t="shared" ref="M2749" si="7108">L2749*C2749</f>
        <v>1600.0000000000227</v>
      </c>
    </row>
    <row r="2750" spans="1:13" s="52" customFormat="1" x14ac:dyDescent="0.25">
      <c r="A2750" s="53">
        <v>42853</v>
      </c>
      <c r="B2750" s="37" t="s">
        <v>30</v>
      </c>
      <c r="C2750" s="37">
        <v>4500</v>
      </c>
      <c r="D2750" s="37" t="s">
        <v>17</v>
      </c>
      <c r="E2750" s="74">
        <v>154.80000000000001</v>
      </c>
      <c r="F2750" s="37">
        <v>154.80000000000001</v>
      </c>
      <c r="G2750" s="37">
        <v>0</v>
      </c>
      <c r="H2750" s="74">
        <v>0</v>
      </c>
      <c r="I2750" s="49">
        <v>0</v>
      </c>
      <c r="J2750" s="41">
        <v>0</v>
      </c>
      <c r="K2750" s="41">
        <v>0</v>
      </c>
      <c r="L2750" s="49">
        <f t="shared" ref="L2750" si="7109">(J2750+I2750+K2750)/C2750</f>
        <v>0</v>
      </c>
      <c r="M2750" s="49">
        <f t="shared" ref="M2750" si="7110">L2750*C2750</f>
        <v>0</v>
      </c>
    </row>
    <row r="2751" spans="1:13" s="52" customFormat="1" x14ac:dyDescent="0.25">
      <c r="A2751" s="53">
        <v>42852</v>
      </c>
      <c r="B2751" s="37" t="s">
        <v>26</v>
      </c>
      <c r="C2751" s="37">
        <v>3500</v>
      </c>
      <c r="D2751" s="37" t="s">
        <v>17</v>
      </c>
      <c r="E2751" s="74">
        <v>236</v>
      </c>
      <c r="F2751" s="37">
        <v>0</v>
      </c>
      <c r="G2751" s="37">
        <v>0</v>
      </c>
      <c r="H2751" s="74">
        <v>0</v>
      </c>
      <c r="I2751" s="49">
        <v>0</v>
      </c>
      <c r="J2751" s="41">
        <v>0</v>
      </c>
      <c r="K2751" s="41">
        <v>0</v>
      </c>
      <c r="L2751" s="49">
        <f t="shared" ref="L2751" si="7111">(J2751+I2751+K2751)/C2751</f>
        <v>0</v>
      </c>
      <c r="M2751" s="49">
        <f t="shared" ref="M2751" si="7112">L2751*C2751</f>
        <v>0</v>
      </c>
    </row>
    <row r="2752" spans="1:13" s="52" customFormat="1" x14ac:dyDescent="0.25">
      <c r="A2752" s="53">
        <v>42852</v>
      </c>
      <c r="B2752" s="37" t="s">
        <v>106</v>
      </c>
      <c r="C2752" s="37">
        <v>1200</v>
      </c>
      <c r="D2752" s="37" t="s">
        <v>17</v>
      </c>
      <c r="E2752" s="74">
        <v>844.1</v>
      </c>
      <c r="F2752" s="37">
        <v>0</v>
      </c>
      <c r="G2752" s="37">
        <v>0</v>
      </c>
      <c r="H2752" s="74">
        <v>0</v>
      </c>
      <c r="I2752" s="49">
        <v>0</v>
      </c>
      <c r="J2752" s="41">
        <v>0</v>
      </c>
      <c r="K2752" s="41">
        <v>0</v>
      </c>
      <c r="L2752" s="49">
        <f t="shared" ref="L2752:L2754" si="7113">(J2752+I2752+K2752)/C2752</f>
        <v>0</v>
      </c>
      <c r="M2752" s="49">
        <f t="shared" ref="M2752:M2754" si="7114">L2752*C2752</f>
        <v>0</v>
      </c>
    </row>
    <row r="2753" spans="1:13" s="52" customFormat="1" x14ac:dyDescent="0.25">
      <c r="A2753" s="53">
        <v>42852</v>
      </c>
      <c r="B2753" s="37" t="s">
        <v>152</v>
      </c>
      <c r="C2753" s="37">
        <v>3000</v>
      </c>
      <c r="D2753" s="37" t="s">
        <v>17</v>
      </c>
      <c r="E2753" s="74">
        <v>247</v>
      </c>
      <c r="F2753" s="37">
        <v>247.5</v>
      </c>
      <c r="G2753" s="37">
        <v>248.2</v>
      </c>
      <c r="H2753" s="74">
        <v>0</v>
      </c>
      <c r="I2753" s="49">
        <f t="shared" ref="I2753:I2754" si="7115">(IF(D2753="SELL",E2753-F2753,IF(D2753="BUY",F2753-E2753)))*C2753</f>
        <v>1500</v>
      </c>
      <c r="J2753" s="41">
        <v>0</v>
      </c>
      <c r="K2753" s="41">
        <v>0</v>
      </c>
      <c r="L2753" s="49">
        <f t="shared" si="7113"/>
        <v>0.5</v>
      </c>
      <c r="M2753" s="49">
        <f t="shared" si="7114"/>
        <v>1500</v>
      </c>
    </row>
    <row r="2754" spans="1:13" s="52" customFormat="1" x14ac:dyDescent="0.25">
      <c r="A2754" s="53">
        <v>42852</v>
      </c>
      <c r="B2754" s="37" t="s">
        <v>121</v>
      </c>
      <c r="C2754" s="37">
        <v>600</v>
      </c>
      <c r="D2754" s="37" t="s">
        <v>17</v>
      </c>
      <c r="E2754" s="74">
        <v>1105</v>
      </c>
      <c r="F2754" s="37">
        <v>1098</v>
      </c>
      <c r="G2754" s="37">
        <v>0</v>
      </c>
      <c r="H2754" s="74">
        <v>0</v>
      </c>
      <c r="I2754" s="41">
        <f t="shared" si="7115"/>
        <v>-4200</v>
      </c>
      <c r="J2754" s="41">
        <v>0</v>
      </c>
      <c r="K2754" s="41">
        <v>0</v>
      </c>
      <c r="L2754" s="49">
        <f t="shared" si="7113"/>
        <v>-7</v>
      </c>
      <c r="M2754" s="49">
        <f t="shared" si="7114"/>
        <v>-4200</v>
      </c>
    </row>
    <row r="2755" spans="1:13" s="52" customFormat="1" x14ac:dyDescent="0.25">
      <c r="A2755" s="53">
        <v>42851</v>
      </c>
      <c r="B2755" s="37" t="s">
        <v>162</v>
      </c>
      <c r="C2755" s="37">
        <v>2000</v>
      </c>
      <c r="D2755" s="37" t="s">
        <v>17</v>
      </c>
      <c r="E2755" s="74">
        <v>310</v>
      </c>
      <c r="F2755" s="37">
        <v>310.8</v>
      </c>
      <c r="G2755" s="37">
        <v>0</v>
      </c>
      <c r="H2755" s="74">
        <v>0</v>
      </c>
      <c r="I2755" s="49">
        <f t="shared" ref="I2755" si="7116">(IF(D2755="SELL",E2755-F2755,IF(D2755="BUY",F2755-E2755)))*C2755</f>
        <v>1600.0000000000227</v>
      </c>
      <c r="J2755" s="41">
        <v>0</v>
      </c>
      <c r="K2755" s="41">
        <v>0</v>
      </c>
      <c r="L2755" s="49">
        <f t="shared" ref="L2755:L2756" si="7117">(J2755+I2755+K2755)/C2755</f>
        <v>0.80000000000001137</v>
      </c>
      <c r="M2755" s="49">
        <f t="shared" ref="M2755:M2756" si="7118">L2755*C2755</f>
        <v>1600.0000000000227</v>
      </c>
    </row>
    <row r="2756" spans="1:13" s="52" customFormat="1" x14ac:dyDescent="0.25">
      <c r="A2756" s="53">
        <v>42851</v>
      </c>
      <c r="B2756" s="37" t="s">
        <v>19</v>
      </c>
      <c r="C2756" s="37">
        <v>5000</v>
      </c>
      <c r="D2756" s="37" t="s">
        <v>17</v>
      </c>
      <c r="E2756" s="74">
        <v>194.5</v>
      </c>
      <c r="F2756" s="37">
        <v>0</v>
      </c>
      <c r="G2756" s="37">
        <v>0</v>
      </c>
      <c r="H2756" s="74">
        <v>0</v>
      </c>
      <c r="I2756" s="49">
        <v>0</v>
      </c>
      <c r="J2756" s="41">
        <f t="shared" ref="J2756" si="7119">(IF(D2756="SELL",IF(G2756="",0,F2756-G2756),IF(D2756="BUY",IF(G2756="",0,G2756-F2756))))*C2756</f>
        <v>0</v>
      </c>
      <c r="K2756" s="41">
        <v>0</v>
      </c>
      <c r="L2756" s="49">
        <f t="shared" si="7117"/>
        <v>0</v>
      </c>
      <c r="M2756" s="49">
        <f t="shared" si="7118"/>
        <v>0</v>
      </c>
    </row>
    <row r="2757" spans="1:13" s="52" customFormat="1" x14ac:dyDescent="0.25">
      <c r="A2757" s="53">
        <v>42851</v>
      </c>
      <c r="B2757" s="37" t="s">
        <v>104</v>
      </c>
      <c r="C2757" s="37">
        <v>700</v>
      </c>
      <c r="D2757" s="37" t="s">
        <v>17</v>
      </c>
      <c r="E2757" s="74">
        <v>1497</v>
      </c>
      <c r="F2757" s="37">
        <v>1499.2</v>
      </c>
      <c r="G2757" s="37">
        <v>1502.2</v>
      </c>
      <c r="H2757" s="74">
        <v>0</v>
      </c>
      <c r="I2757" s="49">
        <f>(IF(D2757="SELL",E2757-F2757,IF(D2757="BUY",F2757-E2757)))*C2757</f>
        <v>1540.0000000000318</v>
      </c>
      <c r="J2757" s="41">
        <f>(IF(D2757="SELL",IF(G2757="",0,F2757-G2757),IF(D2757="BUY",IF(G2757="",0,G2757-F2757))))*C2757</f>
        <v>2100</v>
      </c>
      <c r="K2757" s="41">
        <v>0</v>
      </c>
      <c r="L2757" s="49">
        <f>(J2757+I2757+K2757)/C2757</f>
        <v>5.2000000000000455</v>
      </c>
      <c r="M2757" s="49">
        <f>L2757*C2757</f>
        <v>3640.0000000000318</v>
      </c>
    </row>
    <row r="2758" spans="1:13" s="52" customFormat="1" x14ac:dyDescent="0.25">
      <c r="A2758" s="53">
        <v>42851</v>
      </c>
      <c r="B2758" s="37" t="s">
        <v>116</v>
      </c>
      <c r="C2758" s="37">
        <v>1200</v>
      </c>
      <c r="D2758" s="37" t="s">
        <v>17</v>
      </c>
      <c r="E2758" s="74">
        <v>520.6</v>
      </c>
      <c r="F2758" s="37">
        <v>521.9</v>
      </c>
      <c r="G2758" s="37">
        <v>0</v>
      </c>
      <c r="H2758" s="74">
        <v>0</v>
      </c>
      <c r="I2758" s="49">
        <f>(IF(D2758="SELL",E2758-F2758,IF(D2758="BUY",F2758-E2758)))*C2758</f>
        <v>1559.9999999999454</v>
      </c>
      <c r="J2758" s="41">
        <v>0</v>
      </c>
      <c r="K2758" s="41">
        <v>0</v>
      </c>
      <c r="L2758" s="49">
        <f>(J2758+I2758+K2758)/C2758</f>
        <v>1.2999999999999545</v>
      </c>
      <c r="M2758" s="49">
        <f>L2758*C2758</f>
        <v>1559.9999999999454</v>
      </c>
    </row>
    <row r="2759" spans="1:13" s="52" customFormat="1" x14ac:dyDescent="0.25">
      <c r="A2759" s="53">
        <v>42851</v>
      </c>
      <c r="B2759" s="37" t="s">
        <v>68</v>
      </c>
      <c r="C2759" s="37">
        <v>1200</v>
      </c>
      <c r="D2759" s="37" t="s">
        <v>17</v>
      </c>
      <c r="E2759" s="74">
        <v>438</v>
      </c>
      <c r="F2759" s="37">
        <v>0</v>
      </c>
      <c r="G2759" s="37">
        <v>0</v>
      </c>
      <c r="H2759" s="74">
        <v>0</v>
      </c>
      <c r="I2759" s="49">
        <v>0</v>
      </c>
      <c r="J2759" s="41">
        <f t="shared" ref="J2759" si="7120">(IF(D2759="SELL",IF(G2759="",0,F2759-G2759),IF(D2759="BUY",IF(G2759="",0,G2759-F2759))))*C2759</f>
        <v>0</v>
      </c>
      <c r="K2759" s="41">
        <v>0</v>
      </c>
      <c r="L2759" s="49">
        <f t="shared" ref="L2759" si="7121">(J2759+I2759+K2759)/C2759</f>
        <v>0</v>
      </c>
      <c r="M2759" s="49">
        <f t="shared" ref="M2759" si="7122">L2759*C2759</f>
        <v>0</v>
      </c>
    </row>
    <row r="2760" spans="1:13" s="52" customFormat="1" x14ac:dyDescent="0.25">
      <c r="A2760" s="53">
        <v>42850</v>
      </c>
      <c r="B2760" s="37" t="s">
        <v>57</v>
      </c>
      <c r="C2760" s="37">
        <v>7375</v>
      </c>
      <c r="D2760" s="37" t="s">
        <v>17</v>
      </c>
      <c r="E2760" s="74">
        <v>157.4</v>
      </c>
      <c r="F2760" s="37">
        <v>157.65</v>
      </c>
      <c r="G2760" s="37">
        <v>0</v>
      </c>
      <c r="H2760" s="74">
        <v>0</v>
      </c>
      <c r="I2760" s="49">
        <f t="shared" ref="I2760" si="7123">(IF(D2760="SELL",E2760-F2760,IF(D2760="BUY",F2760-E2760)))*C2760</f>
        <v>1843.75</v>
      </c>
      <c r="J2760" s="41">
        <v>0</v>
      </c>
      <c r="K2760" s="41">
        <v>0</v>
      </c>
      <c r="L2760" s="49">
        <f t="shared" ref="L2760" si="7124">(J2760+I2760+K2760)/C2760</f>
        <v>0.25</v>
      </c>
      <c r="M2760" s="49">
        <f t="shared" ref="M2760" si="7125">L2760*C2760</f>
        <v>1843.75</v>
      </c>
    </row>
    <row r="2761" spans="1:13" s="52" customFormat="1" x14ac:dyDescent="0.25">
      <c r="A2761" s="53">
        <v>42850</v>
      </c>
      <c r="B2761" s="37" t="s">
        <v>74</v>
      </c>
      <c r="C2761" s="37">
        <v>3500</v>
      </c>
      <c r="D2761" s="37" t="s">
        <v>17</v>
      </c>
      <c r="E2761" s="74">
        <v>180.5</v>
      </c>
      <c r="F2761" s="37">
        <v>180.95</v>
      </c>
      <c r="G2761" s="37">
        <v>181.55</v>
      </c>
      <c r="H2761" s="74">
        <v>183</v>
      </c>
      <c r="I2761" s="49">
        <f t="shared" ref="I2761:I2764" si="7126">(IF(D2761="SELL",E2761-F2761,IF(D2761="BUY",F2761-E2761)))*C2761</f>
        <v>1574.9999999999602</v>
      </c>
      <c r="J2761" s="41">
        <f t="shared" ref="J2761:J2764" si="7127">(IF(D2761="SELL",IF(G2761="",0,F2761-G2761),IF(D2761="BUY",IF(G2761="",0,G2761-F2761))))*C2761</f>
        <v>2100.0000000000796</v>
      </c>
      <c r="K2761" s="8">
        <f t="shared" ref="K2761:K2762" si="7128">(IF(D2761="SELL",IF(H2761="",0,G2761-H2761),IF(D2761="BUY",IF(H2761="",0,(H2761-G2761)))))*C2761</f>
        <v>5074.99999999996</v>
      </c>
      <c r="L2761" s="49">
        <f t="shared" ref="L2761:L2764" si="7129">(J2761+I2761+K2761)/C2761</f>
        <v>2.5</v>
      </c>
      <c r="M2761" s="49">
        <f t="shared" ref="M2761:M2764" si="7130">L2761*C2761</f>
        <v>8750</v>
      </c>
    </row>
    <row r="2762" spans="1:13" s="52" customFormat="1" x14ac:dyDescent="0.25">
      <c r="A2762" s="53">
        <v>42850</v>
      </c>
      <c r="B2762" s="37" t="s">
        <v>32</v>
      </c>
      <c r="C2762" s="37">
        <v>1500</v>
      </c>
      <c r="D2762" s="37" t="s">
        <v>17</v>
      </c>
      <c r="E2762" s="74">
        <v>631</v>
      </c>
      <c r="F2762" s="37">
        <v>632</v>
      </c>
      <c r="G2762" s="37">
        <v>633.5</v>
      </c>
      <c r="H2762" s="74">
        <v>637</v>
      </c>
      <c r="I2762" s="49">
        <f t="shared" si="7126"/>
        <v>1500</v>
      </c>
      <c r="J2762" s="41">
        <f t="shared" si="7127"/>
        <v>2250</v>
      </c>
      <c r="K2762" s="8">
        <f t="shared" si="7128"/>
        <v>5250</v>
      </c>
      <c r="L2762" s="49">
        <f t="shared" si="7129"/>
        <v>6</v>
      </c>
      <c r="M2762" s="49">
        <f t="shared" si="7130"/>
        <v>9000</v>
      </c>
    </row>
    <row r="2763" spans="1:13" s="52" customFormat="1" x14ac:dyDescent="0.25">
      <c r="A2763" s="53">
        <v>42850</v>
      </c>
      <c r="B2763" s="37" t="s">
        <v>29</v>
      </c>
      <c r="C2763" s="37">
        <v>3500</v>
      </c>
      <c r="D2763" s="37" t="s">
        <v>17</v>
      </c>
      <c r="E2763" s="74">
        <v>203.9</v>
      </c>
      <c r="F2763" s="37">
        <v>204.35</v>
      </c>
      <c r="G2763" s="37">
        <v>0</v>
      </c>
      <c r="H2763" s="74">
        <v>0</v>
      </c>
      <c r="I2763" s="49">
        <f t="shared" si="7126"/>
        <v>1574.9999999999602</v>
      </c>
      <c r="J2763" s="41">
        <v>0</v>
      </c>
      <c r="K2763" s="41">
        <v>0</v>
      </c>
      <c r="L2763" s="49">
        <f t="shared" si="7129"/>
        <v>0.44999999999998863</v>
      </c>
      <c r="M2763" s="49">
        <f t="shared" si="7130"/>
        <v>1574.9999999999602</v>
      </c>
    </row>
    <row r="2764" spans="1:13" s="52" customFormat="1" x14ac:dyDescent="0.25">
      <c r="A2764" s="53">
        <v>42850</v>
      </c>
      <c r="B2764" s="37" t="s">
        <v>51</v>
      </c>
      <c r="C2764" s="37">
        <v>1000</v>
      </c>
      <c r="D2764" s="37" t="s">
        <v>17</v>
      </c>
      <c r="E2764" s="74">
        <v>801.5</v>
      </c>
      <c r="F2764" s="37">
        <v>803</v>
      </c>
      <c r="G2764" s="37">
        <v>805</v>
      </c>
      <c r="H2764" s="74">
        <v>811</v>
      </c>
      <c r="I2764" s="49">
        <f t="shared" si="7126"/>
        <v>1500</v>
      </c>
      <c r="J2764" s="41">
        <f t="shared" si="7127"/>
        <v>2000</v>
      </c>
      <c r="K2764" s="8">
        <f t="shared" ref="K2764" si="7131">(IF(D2764="SELL",IF(H2764="",0,G2764-H2764),IF(D2764="BUY",IF(H2764="",0,(H2764-G2764)))))*C2764</f>
        <v>6000</v>
      </c>
      <c r="L2764" s="49">
        <f t="shared" si="7129"/>
        <v>9.5</v>
      </c>
      <c r="M2764" s="49">
        <f t="shared" si="7130"/>
        <v>9500</v>
      </c>
    </row>
    <row r="2765" spans="1:13" s="52" customFormat="1" x14ac:dyDescent="0.25">
      <c r="A2765" s="53">
        <v>42849</v>
      </c>
      <c r="B2765" s="37" t="s">
        <v>152</v>
      </c>
      <c r="C2765" s="37">
        <v>3000</v>
      </c>
      <c r="D2765" s="37" t="s">
        <v>17</v>
      </c>
      <c r="E2765" s="74">
        <v>240.7</v>
      </c>
      <c r="F2765" s="37">
        <v>241.2</v>
      </c>
      <c r="G2765" s="37">
        <v>241.9</v>
      </c>
      <c r="H2765" s="74">
        <v>0</v>
      </c>
      <c r="I2765" s="49">
        <f t="shared" ref="I2765" si="7132">(IF(D2765="SELL",E2765-F2765,IF(D2765="BUY",F2765-E2765)))*C2765</f>
        <v>1500</v>
      </c>
      <c r="J2765" s="41">
        <f>(IF(D2765="SELL",IF(G2765="",0,F2765-G2765),IF(D2765="BUY",IF(G2765="",0,G2765-F2765))))*C2765</f>
        <v>2100.0000000000509</v>
      </c>
      <c r="K2765" s="41">
        <v>0</v>
      </c>
      <c r="L2765" s="49">
        <f t="shared" ref="L2765:L2776" si="7133">(J2765+I2765+K2765)/C2765</f>
        <v>1.2000000000000171</v>
      </c>
      <c r="M2765" s="49">
        <f t="shared" ref="M2765:M2776" si="7134">L2765*C2765</f>
        <v>3600.0000000000509</v>
      </c>
    </row>
    <row r="2766" spans="1:13" s="52" customFormat="1" x14ac:dyDescent="0.25">
      <c r="A2766" s="53">
        <v>42849</v>
      </c>
      <c r="B2766" s="37" t="s">
        <v>47</v>
      </c>
      <c r="C2766" s="37">
        <v>4000</v>
      </c>
      <c r="D2766" s="37" t="s">
        <v>17</v>
      </c>
      <c r="E2766" s="74">
        <v>158.6</v>
      </c>
      <c r="F2766" s="37">
        <v>157.5</v>
      </c>
      <c r="G2766" s="37">
        <v>0</v>
      </c>
      <c r="H2766" s="74">
        <v>0</v>
      </c>
      <c r="I2766" s="41">
        <f t="shared" ref="I2766:I2767" si="7135">(IF(D2766="SELL",E2766-F2766,IF(D2766="BUY",F2766-E2766)))*C2766</f>
        <v>-4399.9999999999773</v>
      </c>
      <c r="J2766" s="41">
        <v>0</v>
      </c>
      <c r="K2766" s="41">
        <v>0</v>
      </c>
      <c r="L2766" s="49">
        <f t="shared" si="7133"/>
        <v>-1.0999999999999943</v>
      </c>
      <c r="M2766" s="49">
        <f t="shared" si="7134"/>
        <v>-4399.9999999999773</v>
      </c>
    </row>
    <row r="2767" spans="1:13" s="52" customFormat="1" x14ac:dyDescent="0.25">
      <c r="A2767" s="53">
        <v>42849</v>
      </c>
      <c r="B2767" s="37" t="s">
        <v>161</v>
      </c>
      <c r="C2767" s="37">
        <v>8000</v>
      </c>
      <c r="D2767" s="37" t="s">
        <v>17</v>
      </c>
      <c r="E2767" s="74">
        <v>158</v>
      </c>
      <c r="F2767" s="37">
        <v>157.05000000000001</v>
      </c>
      <c r="G2767" s="37">
        <v>0</v>
      </c>
      <c r="H2767" s="74">
        <v>0</v>
      </c>
      <c r="I2767" s="41">
        <f t="shared" si="7135"/>
        <v>-7599.9999999999091</v>
      </c>
      <c r="J2767" s="41">
        <v>0</v>
      </c>
      <c r="K2767" s="41">
        <v>0</v>
      </c>
      <c r="L2767" s="49">
        <f t="shared" si="7133"/>
        <v>-0.94999999999998863</v>
      </c>
      <c r="M2767" s="49">
        <f t="shared" si="7134"/>
        <v>-7599.9999999999091</v>
      </c>
    </row>
    <row r="2768" spans="1:13" s="52" customFormat="1" x14ac:dyDescent="0.25">
      <c r="A2768" s="53">
        <v>42849</v>
      </c>
      <c r="B2768" s="37" t="s">
        <v>29</v>
      </c>
      <c r="C2768" s="37">
        <v>3500</v>
      </c>
      <c r="D2768" s="37" t="s">
        <v>17</v>
      </c>
      <c r="E2768" s="74">
        <v>202.2</v>
      </c>
      <c r="F2768" s="37">
        <v>202.35</v>
      </c>
      <c r="G2768" s="37">
        <v>0</v>
      </c>
      <c r="H2768" s="74">
        <v>0</v>
      </c>
      <c r="I2768" s="49">
        <f t="shared" ref="I2768:I2776" si="7136">(IF(D2768="SELL",E2768-F2768,IF(D2768="BUY",F2768-E2768)))*C2768</f>
        <v>525.0000000000199</v>
      </c>
      <c r="J2768" s="41">
        <v>0</v>
      </c>
      <c r="K2768" s="41">
        <v>0</v>
      </c>
      <c r="L2768" s="49">
        <f t="shared" si="7133"/>
        <v>0.15000000000000568</v>
      </c>
      <c r="M2768" s="49">
        <f t="shared" si="7134"/>
        <v>525.0000000000199</v>
      </c>
    </row>
    <row r="2769" spans="1:13" s="52" customFormat="1" x14ac:dyDescent="0.25">
      <c r="A2769" s="53">
        <v>42849</v>
      </c>
      <c r="B2769" s="37" t="s">
        <v>161</v>
      </c>
      <c r="C2769" s="37">
        <v>8000</v>
      </c>
      <c r="D2769" s="37" t="s">
        <v>17</v>
      </c>
      <c r="E2769" s="74">
        <v>148</v>
      </c>
      <c r="F2769" s="37">
        <v>148.19999999999999</v>
      </c>
      <c r="G2769" s="37">
        <v>148.6</v>
      </c>
      <c r="H2769" s="74">
        <v>149.19999999999999</v>
      </c>
      <c r="I2769" s="49">
        <f t="shared" si="7136"/>
        <v>1599.9999999999091</v>
      </c>
      <c r="J2769" s="41">
        <f>(IF(D2769="SELL",IF(G2769="",0,F2769-G2769),IF(D2769="BUY",IF(G2769="",0,G2769-F2769))))*C2769</f>
        <v>3200.0000000000455</v>
      </c>
      <c r="K2769" s="8">
        <f t="shared" ref="K2769" si="7137">(IF(D2769="SELL",IF(H2769="",0,G2769-H2769),IF(D2769="BUY",IF(H2769="",0,(H2769-G2769)))))*C2769</f>
        <v>4799.9999999999545</v>
      </c>
      <c r="L2769" s="49">
        <f t="shared" si="7133"/>
        <v>1.1999999999999886</v>
      </c>
      <c r="M2769" s="49">
        <f t="shared" si="7134"/>
        <v>9599.9999999999091</v>
      </c>
    </row>
    <row r="2770" spans="1:13" s="52" customFormat="1" x14ac:dyDescent="0.25">
      <c r="A2770" s="44">
        <v>42846</v>
      </c>
      <c r="B2770" s="37" t="s">
        <v>132</v>
      </c>
      <c r="C2770" s="37">
        <v>7000</v>
      </c>
      <c r="D2770" s="37" t="s">
        <v>17</v>
      </c>
      <c r="E2770" s="74">
        <v>101.4</v>
      </c>
      <c r="F2770" s="37">
        <v>100.6</v>
      </c>
      <c r="G2770" s="37">
        <v>0</v>
      </c>
      <c r="H2770" s="74">
        <v>0</v>
      </c>
      <c r="I2770" s="41">
        <f t="shared" ref="I2770" si="7138">(IF(D2770="SELL",E2770-F2770,IF(D2770="BUY",F2770-E2770)))*C2770</f>
        <v>-5600.00000000008</v>
      </c>
      <c r="J2770" s="41">
        <v>0</v>
      </c>
      <c r="K2770" s="41">
        <v>0</v>
      </c>
      <c r="L2770" s="49">
        <f t="shared" si="7133"/>
        <v>-0.80000000000001148</v>
      </c>
      <c r="M2770" s="49">
        <f t="shared" si="7134"/>
        <v>-5600.00000000008</v>
      </c>
    </row>
    <row r="2771" spans="1:13" s="52" customFormat="1" x14ac:dyDescent="0.25">
      <c r="A2771" s="44">
        <v>42846</v>
      </c>
      <c r="B2771" s="37" t="s">
        <v>47</v>
      </c>
      <c r="C2771" s="37">
        <v>4000</v>
      </c>
      <c r="D2771" s="37" t="s">
        <v>17</v>
      </c>
      <c r="E2771" s="74">
        <v>156.69999999999999</v>
      </c>
      <c r="F2771" s="37">
        <v>157.1</v>
      </c>
      <c r="G2771" s="37">
        <v>157.6</v>
      </c>
      <c r="H2771" s="74">
        <v>0</v>
      </c>
      <c r="I2771" s="49">
        <f t="shared" si="7136"/>
        <v>1600.0000000000227</v>
      </c>
      <c r="J2771" s="41">
        <f>(IF(D2771="SELL",IF(G2771="",0,F2771-G2771),IF(D2771="BUY",IF(G2771="",0,G2771-F2771))))*C2771</f>
        <v>2000</v>
      </c>
      <c r="K2771" s="41">
        <v>0</v>
      </c>
      <c r="L2771" s="49">
        <f t="shared" si="7133"/>
        <v>0.90000000000000568</v>
      </c>
      <c r="M2771" s="49">
        <f t="shared" si="7134"/>
        <v>3600.0000000000227</v>
      </c>
    </row>
    <row r="2772" spans="1:13" s="52" customFormat="1" x14ac:dyDescent="0.25">
      <c r="A2772" s="44">
        <v>42846</v>
      </c>
      <c r="B2772" s="37" t="s">
        <v>33</v>
      </c>
      <c r="C2772" s="37">
        <v>1000</v>
      </c>
      <c r="D2772" s="37" t="s">
        <v>17</v>
      </c>
      <c r="E2772" s="74">
        <v>513.70000000000005</v>
      </c>
      <c r="F2772" s="37">
        <v>513.70000000000005</v>
      </c>
      <c r="G2772" s="37">
        <v>0</v>
      </c>
      <c r="H2772" s="74">
        <v>0</v>
      </c>
      <c r="I2772" s="49">
        <f t="shared" si="7136"/>
        <v>0</v>
      </c>
      <c r="J2772" s="41">
        <v>0</v>
      </c>
      <c r="K2772" s="41">
        <v>0</v>
      </c>
      <c r="L2772" s="49">
        <f t="shared" si="7133"/>
        <v>0</v>
      </c>
      <c r="M2772" s="49">
        <f t="shared" si="7134"/>
        <v>0</v>
      </c>
    </row>
    <row r="2773" spans="1:13" s="52" customFormat="1" x14ac:dyDescent="0.25">
      <c r="A2773" s="44">
        <v>42846</v>
      </c>
      <c r="B2773" s="37" t="s">
        <v>59</v>
      </c>
      <c r="C2773" s="37">
        <v>6000</v>
      </c>
      <c r="D2773" s="37" t="s">
        <v>17</v>
      </c>
      <c r="E2773" s="74">
        <v>155</v>
      </c>
      <c r="F2773" s="37">
        <v>155</v>
      </c>
      <c r="G2773" s="37">
        <v>0</v>
      </c>
      <c r="H2773" s="74">
        <v>0</v>
      </c>
      <c r="I2773" s="49">
        <f t="shared" ref="I2773" si="7139">(IF(D2773="SELL",E2773-F2773,IF(D2773="BUY",F2773-E2773)))*C2773</f>
        <v>0</v>
      </c>
      <c r="J2773" s="41">
        <v>0</v>
      </c>
      <c r="K2773" s="41">
        <v>0</v>
      </c>
      <c r="L2773" s="49">
        <f t="shared" si="7133"/>
        <v>0</v>
      </c>
      <c r="M2773" s="49">
        <f t="shared" si="7134"/>
        <v>0</v>
      </c>
    </row>
    <row r="2774" spans="1:13" s="52" customFormat="1" x14ac:dyDescent="0.25">
      <c r="A2774" s="44">
        <v>42845</v>
      </c>
      <c r="B2774" s="37" t="s">
        <v>59</v>
      </c>
      <c r="C2774" s="37">
        <v>6000</v>
      </c>
      <c r="D2774" s="37" t="s">
        <v>17</v>
      </c>
      <c r="E2774" s="74">
        <v>152.69999999999999</v>
      </c>
      <c r="F2774" s="37">
        <v>152.94999999999999</v>
      </c>
      <c r="G2774" s="37">
        <v>0</v>
      </c>
      <c r="H2774" s="74">
        <v>0</v>
      </c>
      <c r="I2774" s="49">
        <f t="shared" si="7136"/>
        <v>1500</v>
      </c>
      <c r="J2774" s="41">
        <v>0</v>
      </c>
      <c r="K2774" s="41">
        <v>0</v>
      </c>
      <c r="L2774" s="49">
        <f t="shared" si="7133"/>
        <v>0.25</v>
      </c>
      <c r="M2774" s="49">
        <f t="shared" si="7134"/>
        <v>1500</v>
      </c>
    </row>
    <row r="2775" spans="1:13" s="52" customFormat="1" x14ac:dyDescent="0.25">
      <c r="A2775" s="44">
        <v>42845</v>
      </c>
      <c r="B2775" s="37" t="s">
        <v>30</v>
      </c>
      <c r="C2775" s="37">
        <v>4500</v>
      </c>
      <c r="D2775" s="37" t="s">
        <v>17</v>
      </c>
      <c r="E2775" s="74">
        <v>153</v>
      </c>
      <c r="F2775" s="37">
        <v>153.35</v>
      </c>
      <c r="G2775" s="37">
        <v>0</v>
      </c>
      <c r="H2775" s="74">
        <v>0</v>
      </c>
      <c r="I2775" s="49">
        <f t="shared" si="7136"/>
        <v>1574.9999999999745</v>
      </c>
      <c r="J2775" s="41">
        <v>0</v>
      </c>
      <c r="K2775" s="41">
        <v>0</v>
      </c>
      <c r="L2775" s="49">
        <f t="shared" si="7133"/>
        <v>0.34999999999999432</v>
      </c>
      <c r="M2775" s="49">
        <f t="shared" si="7134"/>
        <v>1574.9999999999745</v>
      </c>
    </row>
    <row r="2776" spans="1:13" s="52" customFormat="1" x14ac:dyDescent="0.25">
      <c r="A2776" s="44">
        <v>42845</v>
      </c>
      <c r="B2776" s="37" t="s">
        <v>19</v>
      </c>
      <c r="C2776" s="37">
        <v>5000</v>
      </c>
      <c r="D2776" s="37" t="s">
        <v>17</v>
      </c>
      <c r="E2776" s="74">
        <v>171.6</v>
      </c>
      <c r="F2776" s="37">
        <v>171.9</v>
      </c>
      <c r="G2776" s="37">
        <v>172.3</v>
      </c>
      <c r="H2776" s="74">
        <v>0</v>
      </c>
      <c r="I2776" s="49">
        <f t="shared" si="7136"/>
        <v>1500.0000000000568</v>
      </c>
      <c r="J2776" s="41">
        <f>(IF(D2776="SELL",IF(G2776="",0,F2776-G2776),IF(D2776="BUY",IF(G2776="",0,G2776-F2776))))*C2776</f>
        <v>2000.0000000000284</v>
      </c>
      <c r="K2776" s="41">
        <v>0</v>
      </c>
      <c r="L2776" s="49">
        <f t="shared" si="7133"/>
        <v>0.70000000000001705</v>
      </c>
      <c r="M2776" s="49">
        <f t="shared" si="7134"/>
        <v>3500.0000000000855</v>
      </c>
    </row>
    <row r="2777" spans="1:13" s="52" customFormat="1" x14ac:dyDescent="0.25">
      <c r="A2777" s="44">
        <v>42844</v>
      </c>
      <c r="B2777" s="45" t="s">
        <v>110</v>
      </c>
      <c r="C2777" s="45">
        <v>2000</v>
      </c>
      <c r="D2777" s="45" t="s">
        <v>20</v>
      </c>
      <c r="E2777" s="75">
        <v>385</v>
      </c>
      <c r="F2777" s="45">
        <v>386.8</v>
      </c>
      <c r="G2777" s="45">
        <v>0</v>
      </c>
      <c r="H2777" s="75">
        <v>0</v>
      </c>
      <c r="I2777" s="41">
        <f t="shared" ref="I2777:I2780" si="7140">(IF(D2777="SELL",E2777-F2777,IF(D2777="BUY",F2777-E2777)))*C2777</f>
        <v>-3600.0000000000227</v>
      </c>
      <c r="J2777" s="41">
        <v>0</v>
      </c>
      <c r="K2777" s="41">
        <v>0</v>
      </c>
      <c r="L2777" s="41">
        <f t="shared" ref="L2777:L2786" si="7141">(J2777+I2777+K2777)/C2777</f>
        <v>-1.8000000000000114</v>
      </c>
      <c r="M2777" s="41">
        <f t="shared" ref="M2777:M2786" si="7142">L2777*C2777</f>
        <v>-3600.0000000000227</v>
      </c>
    </row>
    <row r="2778" spans="1:13" s="46" customFormat="1" ht="15" x14ac:dyDescent="0.25">
      <c r="A2778" s="44">
        <v>42844</v>
      </c>
      <c r="B2778" s="45" t="s">
        <v>47</v>
      </c>
      <c r="C2778" s="45">
        <v>4000</v>
      </c>
      <c r="D2778" s="45" t="s">
        <v>20</v>
      </c>
      <c r="E2778" s="75">
        <v>148.30000000000001</v>
      </c>
      <c r="F2778" s="45">
        <v>150.19999999999999</v>
      </c>
      <c r="G2778" s="45">
        <v>0</v>
      </c>
      <c r="H2778" s="75">
        <v>0</v>
      </c>
      <c r="I2778" s="41">
        <f t="shared" si="7140"/>
        <v>-7599.9999999999091</v>
      </c>
      <c r="J2778" s="41">
        <v>0</v>
      </c>
      <c r="K2778" s="41">
        <v>0</v>
      </c>
      <c r="L2778" s="41">
        <f t="shared" si="7141"/>
        <v>-1.8999999999999773</v>
      </c>
      <c r="M2778" s="41">
        <f t="shared" si="7142"/>
        <v>-7599.9999999999091</v>
      </c>
    </row>
    <row r="2779" spans="1:13" s="46" customFormat="1" ht="15" x14ac:dyDescent="0.25">
      <c r="A2779" s="47">
        <v>42843</v>
      </c>
      <c r="B2779" s="48" t="s">
        <v>42</v>
      </c>
      <c r="C2779" s="48">
        <v>3000</v>
      </c>
      <c r="D2779" s="48" t="s">
        <v>17</v>
      </c>
      <c r="E2779" s="76">
        <v>233</v>
      </c>
      <c r="F2779" s="48">
        <v>233.5</v>
      </c>
      <c r="G2779" s="48">
        <v>0</v>
      </c>
      <c r="H2779" s="76">
        <v>0</v>
      </c>
      <c r="I2779" s="49">
        <f t="shared" ref="I2779:I2786" si="7143">(IF(D2779="SELL",E2779-F2779,IF(D2779="BUY",F2779-E2779)))*C2779</f>
        <v>1500</v>
      </c>
      <c r="J2779" s="49">
        <v>0</v>
      </c>
      <c r="K2779" s="50">
        <f t="shared" ref="K2779:K2784" si="7144">(IF(D2779="SELL",IF(H2779="",0,G2779-H2779),IF(D2779="BUY",IF(H2779="",0,(H2779-G2779)))))*C2779</f>
        <v>0</v>
      </c>
      <c r="L2779" s="49">
        <f t="shared" si="7141"/>
        <v>0.5</v>
      </c>
      <c r="M2779" s="49">
        <f t="shared" si="7142"/>
        <v>1500</v>
      </c>
    </row>
    <row r="2780" spans="1:13" s="51" customFormat="1" ht="15" x14ac:dyDescent="0.25">
      <c r="A2780" s="47">
        <v>42843</v>
      </c>
      <c r="B2780" s="48" t="s">
        <v>24</v>
      </c>
      <c r="C2780" s="48">
        <v>6000</v>
      </c>
      <c r="D2780" s="48" t="s">
        <v>17</v>
      </c>
      <c r="E2780" s="76">
        <v>160.1</v>
      </c>
      <c r="F2780" s="48">
        <v>160.1</v>
      </c>
      <c r="G2780" s="48">
        <v>0</v>
      </c>
      <c r="H2780" s="76">
        <v>0</v>
      </c>
      <c r="I2780" s="49">
        <f t="shared" si="7140"/>
        <v>0</v>
      </c>
      <c r="J2780" s="49">
        <v>0</v>
      </c>
      <c r="K2780" s="49">
        <v>0</v>
      </c>
      <c r="L2780" s="49">
        <f t="shared" si="7141"/>
        <v>0</v>
      </c>
      <c r="M2780" s="49">
        <f t="shared" si="7142"/>
        <v>0</v>
      </c>
    </row>
    <row r="2781" spans="1:13" s="51" customFormat="1" ht="15" x14ac:dyDescent="0.25">
      <c r="A2781" s="47">
        <v>42843</v>
      </c>
      <c r="B2781" s="48" t="s">
        <v>68</v>
      </c>
      <c r="C2781" s="48">
        <v>3000</v>
      </c>
      <c r="D2781" s="48" t="s">
        <v>17</v>
      </c>
      <c r="E2781" s="76">
        <v>432.7</v>
      </c>
      <c r="F2781" s="48">
        <v>433.2</v>
      </c>
      <c r="G2781" s="48">
        <v>0</v>
      </c>
      <c r="H2781" s="76">
        <v>0</v>
      </c>
      <c r="I2781" s="41">
        <f t="shared" si="7143"/>
        <v>1500</v>
      </c>
      <c r="J2781" s="41">
        <v>0</v>
      </c>
      <c r="K2781" s="8">
        <f t="shared" si="7144"/>
        <v>0</v>
      </c>
      <c r="L2781" s="41">
        <f t="shared" si="7141"/>
        <v>0.5</v>
      </c>
      <c r="M2781" s="41">
        <f t="shared" si="7142"/>
        <v>1500</v>
      </c>
    </row>
    <row r="2782" spans="1:13" s="42" customFormat="1" x14ac:dyDescent="0.25">
      <c r="A2782" s="47">
        <v>42842</v>
      </c>
      <c r="B2782" s="48" t="s">
        <v>33</v>
      </c>
      <c r="C2782" s="48">
        <v>1000</v>
      </c>
      <c r="D2782" s="48" t="s">
        <v>20</v>
      </c>
      <c r="E2782" s="76">
        <v>499.5</v>
      </c>
      <c r="F2782" s="48">
        <v>498</v>
      </c>
      <c r="G2782" s="48">
        <v>0</v>
      </c>
      <c r="H2782" s="76">
        <v>0</v>
      </c>
      <c r="I2782" s="41">
        <f t="shared" si="7143"/>
        <v>1500</v>
      </c>
      <c r="J2782" s="41">
        <v>0</v>
      </c>
      <c r="K2782" s="8">
        <f t="shared" si="7144"/>
        <v>0</v>
      </c>
      <c r="L2782" s="41">
        <f t="shared" si="7141"/>
        <v>1.5</v>
      </c>
      <c r="M2782" s="41">
        <f t="shared" si="7142"/>
        <v>1500</v>
      </c>
    </row>
    <row r="2783" spans="1:13" s="42" customFormat="1" x14ac:dyDescent="0.25">
      <c r="A2783" s="47">
        <v>42842</v>
      </c>
      <c r="B2783" s="48" t="s">
        <v>27</v>
      </c>
      <c r="C2783" s="48">
        <v>3084</v>
      </c>
      <c r="D2783" s="48" t="s">
        <v>20</v>
      </c>
      <c r="E2783" s="76">
        <v>309.8</v>
      </c>
      <c r="F2783" s="48">
        <v>309.3</v>
      </c>
      <c r="G2783" s="48">
        <v>308.60000000000002</v>
      </c>
      <c r="H2783" s="76">
        <v>307</v>
      </c>
      <c r="I2783" s="41">
        <f t="shared" si="7143"/>
        <v>1542</v>
      </c>
      <c r="J2783" s="41">
        <f t="shared" ref="J2783:J2786" si="7145">(IF(D2783="SELL",IF(G2783="",0,F2783-G2783),IF(D2783="BUY",IF(G2783="",0,G2783-F2783))))*C2783</f>
        <v>2158.7999999999647</v>
      </c>
      <c r="K2783" s="8">
        <f t="shared" si="7144"/>
        <v>4934.4000000000706</v>
      </c>
      <c r="L2783" s="41">
        <f t="shared" si="7141"/>
        <v>2.8000000000000114</v>
      </c>
      <c r="M2783" s="41">
        <f t="shared" si="7142"/>
        <v>8635.2000000000353</v>
      </c>
    </row>
    <row r="2784" spans="1:13" s="42" customFormat="1" x14ac:dyDescent="0.25">
      <c r="A2784" s="47">
        <v>42842</v>
      </c>
      <c r="B2784" s="48" t="s">
        <v>44</v>
      </c>
      <c r="C2784" s="45">
        <v>3500</v>
      </c>
      <c r="D2784" s="48" t="s">
        <v>20</v>
      </c>
      <c r="E2784" s="76">
        <v>180.8</v>
      </c>
      <c r="F2784" s="48">
        <v>180.35</v>
      </c>
      <c r="G2784" s="48">
        <v>0</v>
      </c>
      <c r="H2784" s="76">
        <v>0</v>
      </c>
      <c r="I2784" s="41">
        <f t="shared" si="7143"/>
        <v>1575.0000000000596</v>
      </c>
      <c r="J2784" s="41">
        <v>0</v>
      </c>
      <c r="K2784" s="8">
        <f t="shared" si="7144"/>
        <v>0</v>
      </c>
      <c r="L2784" s="41">
        <f t="shared" si="7141"/>
        <v>0.450000000000017</v>
      </c>
      <c r="M2784" s="41">
        <f t="shared" si="7142"/>
        <v>1575.0000000000596</v>
      </c>
    </row>
    <row r="2785" spans="1:13" s="42" customFormat="1" x14ac:dyDescent="0.25">
      <c r="A2785" s="47">
        <v>42842</v>
      </c>
      <c r="B2785" s="48" t="s">
        <v>26</v>
      </c>
      <c r="C2785" s="48">
        <v>3500</v>
      </c>
      <c r="D2785" s="48" t="s">
        <v>20</v>
      </c>
      <c r="E2785" s="76">
        <v>239.9</v>
      </c>
      <c r="F2785" s="48">
        <v>239.45</v>
      </c>
      <c r="G2785" s="48">
        <v>238.85</v>
      </c>
      <c r="H2785" s="76">
        <v>0</v>
      </c>
      <c r="I2785" s="41">
        <f t="shared" si="7143"/>
        <v>1575.0000000000596</v>
      </c>
      <c r="J2785" s="41">
        <f t="shared" si="7145"/>
        <v>2099.99999999998</v>
      </c>
      <c r="K2785" s="8">
        <v>0</v>
      </c>
      <c r="L2785" s="41">
        <f t="shared" si="7141"/>
        <v>1.0500000000000114</v>
      </c>
      <c r="M2785" s="41">
        <f t="shared" si="7142"/>
        <v>3675.00000000004</v>
      </c>
    </row>
    <row r="2786" spans="1:13" s="42" customFormat="1" x14ac:dyDescent="0.25">
      <c r="A2786" s="47">
        <v>42842</v>
      </c>
      <c r="B2786" s="48" t="s">
        <v>67</v>
      </c>
      <c r="C2786" s="48">
        <v>3500</v>
      </c>
      <c r="D2786" s="48" t="s">
        <v>20</v>
      </c>
      <c r="E2786" s="76">
        <v>292</v>
      </c>
      <c r="F2786" s="48">
        <v>291.55</v>
      </c>
      <c r="G2786" s="48">
        <v>290.95</v>
      </c>
      <c r="H2786" s="76">
        <v>0</v>
      </c>
      <c r="I2786" s="41">
        <f t="shared" si="7143"/>
        <v>1574.9999999999602</v>
      </c>
      <c r="J2786" s="41">
        <f t="shared" si="7145"/>
        <v>2100.0000000000796</v>
      </c>
      <c r="K2786" s="8">
        <v>0</v>
      </c>
      <c r="L2786" s="41">
        <f t="shared" si="7141"/>
        <v>1.0500000000000114</v>
      </c>
      <c r="M2786" s="41">
        <f t="shared" si="7142"/>
        <v>3675.00000000004</v>
      </c>
    </row>
    <row r="2787" spans="1:13" s="42" customFormat="1" x14ac:dyDescent="0.25">
      <c r="A2787" s="44">
        <v>42838</v>
      </c>
      <c r="B2787" s="45" t="s">
        <v>160</v>
      </c>
      <c r="C2787" s="45">
        <v>700</v>
      </c>
      <c r="D2787" s="45" t="s">
        <v>17</v>
      </c>
      <c r="E2787" s="75">
        <v>1431</v>
      </c>
      <c r="F2787" s="45">
        <v>1431</v>
      </c>
      <c r="G2787" s="45">
        <v>0</v>
      </c>
      <c r="H2787" s="75">
        <v>0</v>
      </c>
      <c r="I2787" s="41">
        <f t="shared" ref="I2787:I2790" si="7146">(IF(D2787="SELL",E2787-F2787,IF(D2787="BUY",F2787-E2787)))*C2787</f>
        <v>0</v>
      </c>
      <c r="J2787" s="41">
        <v>0</v>
      </c>
      <c r="K2787" s="41">
        <v>0</v>
      </c>
      <c r="L2787" s="41">
        <f t="shared" ref="L2787:L2790" si="7147">(J2787+I2787+K2787)/C2787</f>
        <v>0</v>
      </c>
      <c r="M2787" s="41">
        <f t="shared" ref="M2787:M2790" si="7148">L2787*C2787</f>
        <v>0</v>
      </c>
    </row>
    <row r="2788" spans="1:13" s="46" customFormat="1" ht="15" x14ac:dyDescent="0.25">
      <c r="A2788" s="44">
        <v>42838</v>
      </c>
      <c r="B2788" s="45" t="s">
        <v>44</v>
      </c>
      <c r="C2788" s="45">
        <v>3500</v>
      </c>
      <c r="D2788" s="45" t="s">
        <v>20</v>
      </c>
      <c r="E2788" s="75">
        <v>186.6</v>
      </c>
      <c r="F2788" s="45">
        <v>186.15</v>
      </c>
      <c r="G2788" s="45">
        <v>0</v>
      </c>
      <c r="H2788" s="75">
        <v>0</v>
      </c>
      <c r="I2788" s="41">
        <f t="shared" si="7146"/>
        <v>1574.9999999999602</v>
      </c>
      <c r="J2788" s="41">
        <v>0</v>
      </c>
      <c r="K2788" s="41">
        <v>0</v>
      </c>
      <c r="L2788" s="41">
        <f t="shared" si="7147"/>
        <v>0.44999999999998863</v>
      </c>
      <c r="M2788" s="41">
        <f t="shared" si="7148"/>
        <v>1574.9999999999602</v>
      </c>
    </row>
    <row r="2789" spans="1:13" s="46" customFormat="1" ht="15" x14ac:dyDescent="0.25">
      <c r="A2789" s="44">
        <v>42838</v>
      </c>
      <c r="B2789" s="45" t="s">
        <v>68</v>
      </c>
      <c r="C2789" s="45">
        <v>3000</v>
      </c>
      <c r="D2789" s="45" t="s">
        <v>17</v>
      </c>
      <c r="E2789" s="75">
        <v>414.5</v>
      </c>
      <c r="F2789" s="45">
        <v>415</v>
      </c>
      <c r="G2789" s="45">
        <v>415.7</v>
      </c>
      <c r="H2789" s="75">
        <v>0</v>
      </c>
      <c r="I2789" s="41">
        <f t="shared" si="7146"/>
        <v>1500</v>
      </c>
      <c r="J2789" s="41">
        <f t="shared" ref="J2789:J2790" si="7149">(IF(D2789="SELL",IF(G2789="",0,F2789-G2789),IF(D2789="BUY",IF(G2789="",0,G2789-F2789))))*C2789</f>
        <v>2099.9999999999659</v>
      </c>
      <c r="K2789" s="41">
        <v>0</v>
      </c>
      <c r="L2789" s="41">
        <f t="shared" si="7147"/>
        <v>1.1999999999999886</v>
      </c>
      <c r="M2789" s="41">
        <f t="shared" si="7148"/>
        <v>3599.9999999999659</v>
      </c>
    </row>
    <row r="2790" spans="1:13" s="46" customFormat="1" ht="15" x14ac:dyDescent="0.25">
      <c r="A2790" s="44">
        <v>42838</v>
      </c>
      <c r="B2790" s="45" t="s">
        <v>38</v>
      </c>
      <c r="C2790" s="45">
        <v>6000</v>
      </c>
      <c r="D2790" s="45" t="s">
        <v>20</v>
      </c>
      <c r="E2790" s="75">
        <v>133.30000000000001</v>
      </c>
      <c r="F2790" s="45">
        <v>133.05000000000001</v>
      </c>
      <c r="G2790" s="45">
        <v>132.69999999999999</v>
      </c>
      <c r="H2790" s="75">
        <v>131.69999999999999</v>
      </c>
      <c r="I2790" s="41">
        <f t="shared" si="7146"/>
        <v>1500</v>
      </c>
      <c r="J2790" s="41">
        <f t="shared" si="7149"/>
        <v>2100.0000000001364</v>
      </c>
      <c r="K2790" s="8">
        <f t="shared" ref="K2790" si="7150">(IF(D2790="SELL",IF(H2790="",0,G2790-H2790),IF(D2790="BUY",IF(H2790="",0,(H2790-G2790)))))*C2790</f>
        <v>6000</v>
      </c>
      <c r="L2790" s="41">
        <f t="shared" si="7147"/>
        <v>1.6000000000000227</v>
      </c>
      <c r="M2790" s="41">
        <f t="shared" si="7148"/>
        <v>9600.0000000001364</v>
      </c>
    </row>
    <row r="2791" spans="1:13" s="46" customFormat="1" ht="15" x14ac:dyDescent="0.25">
      <c r="A2791" s="44">
        <v>42837</v>
      </c>
      <c r="B2791" s="45" t="s">
        <v>159</v>
      </c>
      <c r="C2791" s="45">
        <v>500</v>
      </c>
      <c r="D2791" s="45" t="s">
        <v>17</v>
      </c>
      <c r="E2791" s="75">
        <v>1442</v>
      </c>
      <c r="F2791" s="45">
        <v>1449</v>
      </c>
      <c r="G2791" s="45">
        <v>0</v>
      </c>
      <c r="H2791" s="75">
        <v>0</v>
      </c>
      <c r="I2791" s="41">
        <f t="shared" ref="I2791:I2800" si="7151">(IF(D2791="SELL",E2791-F2791,IF(D2791="BUY",F2791-E2791)))*C2791</f>
        <v>3500</v>
      </c>
      <c r="J2791" s="41">
        <v>0</v>
      </c>
      <c r="K2791" s="41">
        <v>0</v>
      </c>
      <c r="L2791" s="41">
        <f t="shared" ref="L2791:L2798" si="7152">(J2791+I2791+K2791)/C2791</f>
        <v>7</v>
      </c>
      <c r="M2791" s="41">
        <f t="shared" ref="M2791:M2798" si="7153">L2791*C2791</f>
        <v>3500</v>
      </c>
    </row>
    <row r="2792" spans="1:13" s="46" customFormat="1" ht="15" x14ac:dyDescent="0.25">
      <c r="A2792" s="44">
        <v>42837</v>
      </c>
      <c r="B2792" s="45" t="s">
        <v>47</v>
      </c>
      <c r="C2792" s="45">
        <v>4000</v>
      </c>
      <c r="D2792" s="45" t="s">
        <v>20</v>
      </c>
      <c r="E2792" s="75">
        <v>155.9</v>
      </c>
      <c r="F2792" s="45">
        <v>155.5</v>
      </c>
      <c r="G2792" s="45">
        <v>0</v>
      </c>
      <c r="H2792" s="75">
        <v>0</v>
      </c>
      <c r="I2792" s="41">
        <f t="shared" si="7151"/>
        <v>1600.0000000000227</v>
      </c>
      <c r="J2792" s="41">
        <v>0</v>
      </c>
      <c r="K2792" s="41">
        <v>0</v>
      </c>
      <c r="L2792" s="41">
        <f t="shared" si="7152"/>
        <v>0.40000000000000568</v>
      </c>
      <c r="M2792" s="41">
        <f t="shared" si="7153"/>
        <v>1600.0000000000227</v>
      </c>
    </row>
    <row r="2793" spans="1:13" s="46" customFormat="1" ht="15" x14ac:dyDescent="0.25">
      <c r="A2793" s="44">
        <v>42837</v>
      </c>
      <c r="B2793" s="45" t="s">
        <v>69</v>
      </c>
      <c r="C2793" s="45">
        <v>1500</v>
      </c>
      <c r="D2793" s="45" t="s">
        <v>17</v>
      </c>
      <c r="E2793" s="75">
        <v>434</v>
      </c>
      <c r="F2793" s="45">
        <v>435</v>
      </c>
      <c r="G2793" s="45">
        <v>436</v>
      </c>
      <c r="H2793" s="75">
        <v>439.5</v>
      </c>
      <c r="I2793" s="41">
        <f t="shared" si="7151"/>
        <v>1500</v>
      </c>
      <c r="J2793" s="41">
        <f t="shared" ref="J2793:J2798" si="7154">(IF(D2793="SELL",IF(G2793="",0,F2793-G2793),IF(D2793="BUY",IF(G2793="",0,G2793-F2793))))*C2793</f>
        <v>1500</v>
      </c>
      <c r="K2793" s="8">
        <f t="shared" ref="K2793:K2795" si="7155">(IF(D2793="SELL",IF(H2793="",0,G2793-H2793),IF(D2793="BUY",IF(H2793="",0,(H2793-G2793)))))*C2793</f>
        <v>5250</v>
      </c>
      <c r="L2793" s="41">
        <f t="shared" si="7152"/>
        <v>5.5</v>
      </c>
      <c r="M2793" s="41">
        <f t="shared" si="7153"/>
        <v>8250</v>
      </c>
    </row>
    <row r="2794" spans="1:13" s="46" customFormat="1" ht="15" x14ac:dyDescent="0.25">
      <c r="A2794" s="44">
        <v>42837</v>
      </c>
      <c r="B2794" s="45" t="s">
        <v>27</v>
      </c>
      <c r="C2794" s="45">
        <v>3084</v>
      </c>
      <c r="D2794" s="45" t="s">
        <v>17</v>
      </c>
      <c r="E2794" s="75">
        <v>316.5</v>
      </c>
      <c r="F2794" s="45">
        <v>316.5</v>
      </c>
      <c r="G2794" s="45">
        <v>0</v>
      </c>
      <c r="H2794" s="75">
        <v>0</v>
      </c>
      <c r="I2794" s="41">
        <f t="shared" si="7151"/>
        <v>0</v>
      </c>
      <c r="J2794" s="41">
        <v>0</v>
      </c>
      <c r="K2794" s="41">
        <v>0</v>
      </c>
      <c r="L2794" s="41">
        <v>0</v>
      </c>
      <c r="M2794" s="41">
        <f t="shared" ref="M2794" si="7156">L2794*C2794</f>
        <v>0</v>
      </c>
    </row>
    <row r="2795" spans="1:13" s="46" customFormat="1" x14ac:dyDescent="0.25">
      <c r="A2795" s="44">
        <v>42836</v>
      </c>
      <c r="B2795" s="37" t="s">
        <v>158</v>
      </c>
      <c r="C2795" s="37">
        <v>20000</v>
      </c>
      <c r="D2795" s="37" t="s">
        <v>20</v>
      </c>
      <c r="E2795" s="74">
        <v>37.35</v>
      </c>
      <c r="F2795" s="37">
        <v>37.25</v>
      </c>
      <c r="G2795" s="37">
        <v>37.15</v>
      </c>
      <c r="H2795" s="74">
        <v>37</v>
      </c>
      <c r="I2795" s="41">
        <f t="shared" si="7151"/>
        <v>2000.0000000000284</v>
      </c>
      <c r="J2795" s="41">
        <f t="shared" si="7154"/>
        <v>2000.0000000000284</v>
      </c>
      <c r="K2795" s="8">
        <f t="shared" si="7155"/>
        <v>2999.9999999999718</v>
      </c>
      <c r="L2795" s="41">
        <f t="shared" si="7152"/>
        <v>0.35000000000000148</v>
      </c>
      <c r="M2795" s="41">
        <f t="shared" si="7153"/>
        <v>7000.0000000000291</v>
      </c>
    </row>
    <row r="2796" spans="1:13" s="42" customFormat="1" x14ac:dyDescent="0.25">
      <c r="A2796" s="44">
        <v>42836</v>
      </c>
      <c r="B2796" s="37" t="s">
        <v>68</v>
      </c>
      <c r="C2796" s="37">
        <v>3000</v>
      </c>
      <c r="D2796" s="37" t="s">
        <v>17</v>
      </c>
      <c r="E2796" s="74">
        <v>413.8</v>
      </c>
      <c r="F2796" s="37">
        <v>414.3</v>
      </c>
      <c r="G2796" s="37">
        <v>0</v>
      </c>
      <c r="H2796" s="74">
        <v>0</v>
      </c>
      <c r="I2796" s="41">
        <f t="shared" si="7151"/>
        <v>1500</v>
      </c>
      <c r="J2796" s="41">
        <v>0</v>
      </c>
      <c r="K2796" s="41">
        <v>0</v>
      </c>
      <c r="L2796" s="41">
        <f t="shared" si="7152"/>
        <v>0.5</v>
      </c>
      <c r="M2796" s="41">
        <f t="shared" si="7153"/>
        <v>1500</v>
      </c>
    </row>
    <row r="2797" spans="1:13" s="42" customFormat="1" x14ac:dyDescent="0.25">
      <c r="A2797" s="44">
        <v>42836</v>
      </c>
      <c r="B2797" s="37" t="s">
        <v>157</v>
      </c>
      <c r="C2797" s="37">
        <v>700</v>
      </c>
      <c r="D2797" s="37" t="s">
        <v>20</v>
      </c>
      <c r="E2797" s="74">
        <v>658</v>
      </c>
      <c r="F2797" s="37">
        <v>657</v>
      </c>
      <c r="G2797" s="37">
        <v>0</v>
      </c>
      <c r="H2797" s="74">
        <v>0</v>
      </c>
      <c r="I2797" s="41">
        <f t="shared" si="7151"/>
        <v>700</v>
      </c>
      <c r="J2797" s="41">
        <v>0</v>
      </c>
      <c r="K2797" s="41">
        <v>0</v>
      </c>
      <c r="L2797" s="41">
        <f t="shared" si="7152"/>
        <v>1</v>
      </c>
      <c r="M2797" s="41">
        <f t="shared" si="7153"/>
        <v>700</v>
      </c>
    </row>
    <row r="2798" spans="1:13" s="42" customFormat="1" x14ac:dyDescent="0.25">
      <c r="A2798" s="44">
        <v>42836</v>
      </c>
      <c r="B2798" s="37" t="s">
        <v>18</v>
      </c>
      <c r="C2798" s="37">
        <v>4500</v>
      </c>
      <c r="D2798" s="37" t="s">
        <v>17</v>
      </c>
      <c r="E2798" s="74">
        <v>175.5</v>
      </c>
      <c r="F2798" s="37">
        <v>176</v>
      </c>
      <c r="G2798" s="37">
        <v>176.5</v>
      </c>
      <c r="H2798" s="74">
        <v>178.2</v>
      </c>
      <c r="I2798" s="41">
        <f t="shared" si="7151"/>
        <v>2250</v>
      </c>
      <c r="J2798" s="41">
        <f t="shared" si="7154"/>
        <v>2250</v>
      </c>
      <c r="K2798" s="8">
        <f t="shared" ref="K2798" si="7157">(IF(D2798="SELL",IF(H2798="",0,G2798-H2798),IF(D2798="BUY",IF(H2798="",0,(H2798-G2798)))))*C2798</f>
        <v>7649.9999999999491</v>
      </c>
      <c r="L2798" s="41">
        <f t="shared" si="7152"/>
        <v>2.6999999999999886</v>
      </c>
      <c r="M2798" s="41">
        <f t="shared" si="7153"/>
        <v>12149.999999999949</v>
      </c>
    </row>
    <row r="2799" spans="1:13" s="42" customFormat="1" x14ac:dyDescent="0.25">
      <c r="A2799" s="44">
        <v>42836</v>
      </c>
      <c r="B2799" s="37" t="s">
        <v>16</v>
      </c>
      <c r="C2799" s="37">
        <v>500</v>
      </c>
      <c r="D2799" s="37" t="s">
        <v>20</v>
      </c>
      <c r="E2799" s="74">
        <v>1380</v>
      </c>
      <c r="F2799" s="37">
        <v>1390</v>
      </c>
      <c r="G2799" s="37">
        <v>0</v>
      </c>
      <c r="H2799" s="74">
        <v>0</v>
      </c>
      <c r="I2799" s="41">
        <f t="shared" si="7151"/>
        <v>-5000</v>
      </c>
      <c r="J2799" s="41">
        <v>0</v>
      </c>
      <c r="K2799" s="41">
        <v>0</v>
      </c>
      <c r="L2799" s="41">
        <v>0</v>
      </c>
      <c r="M2799" s="41">
        <f t="shared" ref="M2799:M2819" si="7158">L2799*C2799</f>
        <v>0</v>
      </c>
    </row>
    <row r="2800" spans="1:13" s="42" customFormat="1" x14ac:dyDescent="0.25">
      <c r="A2800" s="44">
        <v>42836</v>
      </c>
      <c r="B2800" s="37" t="s">
        <v>117</v>
      </c>
      <c r="C2800" s="37">
        <v>1300</v>
      </c>
      <c r="D2800" s="37" t="s">
        <v>20</v>
      </c>
      <c r="E2800" s="74">
        <v>550</v>
      </c>
      <c r="F2800" s="37">
        <v>546</v>
      </c>
      <c r="G2800" s="37">
        <v>0</v>
      </c>
      <c r="H2800" s="74">
        <v>0</v>
      </c>
      <c r="I2800" s="41">
        <f t="shared" si="7151"/>
        <v>5200</v>
      </c>
      <c r="J2800" s="41">
        <v>0</v>
      </c>
      <c r="K2800" s="41">
        <v>0</v>
      </c>
      <c r="L2800" s="41">
        <f t="shared" ref="L2800:L2819" si="7159">(J2800+I2800+K2800)/C2800</f>
        <v>4</v>
      </c>
      <c r="M2800" s="41">
        <f t="shared" si="7158"/>
        <v>5200</v>
      </c>
    </row>
    <row r="2801" spans="1:13" s="42" customFormat="1" x14ac:dyDescent="0.25">
      <c r="A2801" s="38">
        <v>42835</v>
      </c>
      <c r="B2801" s="39" t="s">
        <v>151</v>
      </c>
      <c r="C2801" s="40">
        <v>2500</v>
      </c>
      <c r="D2801" s="39" t="s">
        <v>20</v>
      </c>
      <c r="E2801" s="77">
        <v>238.6</v>
      </c>
      <c r="F2801" s="39">
        <v>238</v>
      </c>
      <c r="G2801" s="39">
        <v>237</v>
      </c>
      <c r="H2801" s="77">
        <v>0</v>
      </c>
      <c r="I2801" s="41">
        <f t="shared" ref="I2801:I2819" si="7160">(IF(D2801="SELL",E2801-F2801,IF(D2801="BUY",F2801-E2801)))*C2801</f>
        <v>1499.9999999999859</v>
      </c>
      <c r="J2801" s="41">
        <f t="shared" ref="J2801:J2802" si="7161">(IF(D2801="SELL",IF(G2801="",0,F2801-G2801),IF(D2801="BUY",IF(G2801="",0,G2801-F2801))))*C2801</f>
        <v>2500</v>
      </c>
      <c r="K2801" s="39">
        <v>0</v>
      </c>
      <c r="L2801" s="41">
        <f t="shared" si="7159"/>
        <v>1.5999999999999943</v>
      </c>
      <c r="M2801" s="41">
        <f t="shared" si="7158"/>
        <v>3999.9999999999859</v>
      </c>
    </row>
    <row r="2802" spans="1:13" s="43" customFormat="1" ht="15" x14ac:dyDescent="0.25">
      <c r="A2802" s="34">
        <v>42835</v>
      </c>
      <c r="B2802" s="35" t="s">
        <v>32</v>
      </c>
      <c r="C2802" s="36">
        <v>1500</v>
      </c>
      <c r="D2802" s="35" t="s">
        <v>20</v>
      </c>
      <c r="E2802" s="78">
        <v>607</v>
      </c>
      <c r="F2802" s="35">
        <v>606</v>
      </c>
      <c r="G2802" s="35">
        <v>604.6</v>
      </c>
      <c r="H2802" s="78">
        <v>0</v>
      </c>
      <c r="I2802" s="8">
        <f t="shared" si="7160"/>
        <v>1500</v>
      </c>
      <c r="J2802" s="8">
        <f t="shared" si="7161"/>
        <v>2099.9999999999659</v>
      </c>
      <c r="K2802" s="35">
        <v>0</v>
      </c>
      <c r="L2802" s="8">
        <f>(J2802+I2802+K2802)/C2802</f>
        <v>2.3999999999999773</v>
      </c>
      <c r="M2802" s="8">
        <f t="shared" si="7158"/>
        <v>3599.9999999999659</v>
      </c>
    </row>
    <row r="2803" spans="1:13" s="43" customFormat="1" x14ac:dyDescent="0.25">
      <c r="A2803" s="31">
        <v>42835</v>
      </c>
      <c r="B2803" s="32" t="s">
        <v>41</v>
      </c>
      <c r="C2803" s="33">
        <v>6000</v>
      </c>
      <c r="D2803" s="32" t="s">
        <v>20</v>
      </c>
      <c r="E2803" s="79">
        <v>140.5</v>
      </c>
      <c r="F2803" s="32">
        <v>140.5</v>
      </c>
      <c r="G2803" s="32">
        <v>0</v>
      </c>
      <c r="H2803" s="84">
        <v>0</v>
      </c>
      <c r="I2803" s="9">
        <v>0</v>
      </c>
      <c r="J2803" s="9">
        <v>0</v>
      </c>
      <c r="K2803" s="9">
        <v>0</v>
      </c>
      <c r="L2803" s="9">
        <f t="shared" si="7159"/>
        <v>0</v>
      </c>
      <c r="M2803" s="9">
        <f t="shared" si="7158"/>
        <v>0</v>
      </c>
    </row>
    <row r="2804" spans="1:13" s="4" customFormat="1" x14ac:dyDescent="0.25">
      <c r="A2804" s="20">
        <v>42835</v>
      </c>
      <c r="B2804" s="21" t="s">
        <v>47</v>
      </c>
      <c r="C2804" s="22">
        <v>4000</v>
      </c>
      <c r="D2804" s="21" t="s">
        <v>20</v>
      </c>
      <c r="E2804" s="80">
        <v>151.4</v>
      </c>
      <c r="F2804" s="21">
        <v>151.4</v>
      </c>
      <c r="G2804" s="21">
        <v>0</v>
      </c>
      <c r="H2804" s="82">
        <v>0</v>
      </c>
      <c r="I2804" s="8">
        <v>0</v>
      </c>
      <c r="J2804" s="9">
        <v>0</v>
      </c>
      <c r="K2804" s="8">
        <v>0</v>
      </c>
      <c r="L2804" s="8">
        <f t="shared" si="7159"/>
        <v>0</v>
      </c>
      <c r="M2804" s="8">
        <f t="shared" si="7158"/>
        <v>0</v>
      </c>
    </row>
    <row r="2805" spans="1:13" s="4" customFormat="1" x14ac:dyDescent="0.25">
      <c r="A2805" s="20">
        <v>42835</v>
      </c>
      <c r="B2805" s="21" t="s">
        <v>19</v>
      </c>
      <c r="C2805" s="22">
        <v>5000</v>
      </c>
      <c r="D2805" s="21" t="s">
        <v>20</v>
      </c>
      <c r="E2805" s="80">
        <v>154.69999999999999</v>
      </c>
      <c r="F2805" s="21">
        <v>154.69999999999999</v>
      </c>
      <c r="G2805" s="21">
        <v>0</v>
      </c>
      <c r="H2805" s="82">
        <v>0</v>
      </c>
      <c r="I2805" s="8">
        <f t="shared" si="7160"/>
        <v>0</v>
      </c>
      <c r="J2805" s="9">
        <v>0</v>
      </c>
      <c r="K2805" s="8">
        <v>0</v>
      </c>
      <c r="L2805" s="8">
        <f t="shared" si="7159"/>
        <v>0</v>
      </c>
      <c r="M2805" s="8">
        <f t="shared" si="7158"/>
        <v>0</v>
      </c>
    </row>
    <row r="2806" spans="1:13" s="4" customFormat="1" x14ac:dyDescent="0.25">
      <c r="A2806" s="20">
        <v>42835</v>
      </c>
      <c r="B2806" s="21" t="s">
        <v>156</v>
      </c>
      <c r="C2806" s="22">
        <v>400</v>
      </c>
      <c r="D2806" s="21" t="s">
        <v>20</v>
      </c>
      <c r="E2806" s="80">
        <v>1405</v>
      </c>
      <c r="F2806" s="21">
        <v>1405</v>
      </c>
      <c r="G2806" s="21">
        <v>0</v>
      </c>
      <c r="H2806" s="82">
        <v>0</v>
      </c>
      <c r="I2806" s="8">
        <f t="shared" si="7160"/>
        <v>0</v>
      </c>
      <c r="J2806" s="9">
        <v>0</v>
      </c>
      <c r="K2806" s="8">
        <v>0</v>
      </c>
      <c r="L2806" s="8">
        <f t="shared" si="7159"/>
        <v>0</v>
      </c>
      <c r="M2806" s="8">
        <f t="shared" si="7158"/>
        <v>0</v>
      </c>
    </row>
    <row r="2807" spans="1:13" s="4" customFormat="1" x14ac:dyDescent="0.25">
      <c r="A2807" s="20">
        <v>42832</v>
      </c>
      <c r="B2807" s="21" t="s">
        <v>155</v>
      </c>
      <c r="C2807" s="22">
        <v>9000</v>
      </c>
      <c r="D2807" s="21" t="s">
        <v>17</v>
      </c>
      <c r="E2807" s="80">
        <v>135.19999999999999</v>
      </c>
      <c r="F2807" s="21">
        <v>135.19999999999999</v>
      </c>
      <c r="G2807" s="21">
        <v>0</v>
      </c>
      <c r="H2807" s="82">
        <v>0</v>
      </c>
      <c r="I2807" s="8">
        <f>(IF(D2807="SELL",E2807-F2807,IF(D2807="BUY",F2807-E2807)))*C2807</f>
        <v>0</v>
      </c>
      <c r="J2807" s="9">
        <v>0</v>
      </c>
      <c r="K2807" s="8">
        <f>(IF(D2807="SELL",IF(H2807="",0,G2807-H2807),IF(D2807="BUY",IF(H2807="",0,(H2807-G2807)))))*C2807</f>
        <v>0</v>
      </c>
      <c r="L2807" s="8">
        <f>(J2807+I2807+K2807)/C2807</f>
        <v>0</v>
      </c>
      <c r="M2807" s="8">
        <f>L2807*C2807</f>
        <v>0</v>
      </c>
    </row>
    <row r="2808" spans="1:13" s="4" customFormat="1" x14ac:dyDescent="0.25">
      <c r="A2808" s="20">
        <v>42832</v>
      </c>
      <c r="B2808" s="23" t="s">
        <v>154</v>
      </c>
      <c r="C2808" s="24">
        <v>8000</v>
      </c>
      <c r="D2808" s="23" t="s">
        <v>17</v>
      </c>
      <c r="E2808" s="81">
        <v>67.599999999999994</v>
      </c>
      <c r="F2808" s="23">
        <v>67.8</v>
      </c>
      <c r="G2808" s="23">
        <v>68.2</v>
      </c>
      <c r="H2808" s="81">
        <v>68.8</v>
      </c>
      <c r="I2808" s="8">
        <f t="shared" si="7160"/>
        <v>1600.0000000000227</v>
      </c>
      <c r="J2808" s="9">
        <f t="shared" ref="J2808:J2812" si="7162">(IF(D2808="SELL",IF(G2808="",0,F2808-G2808),IF(D2808="BUY",IF(G2808="",0,G2808-F2808))))*C2808</f>
        <v>3200.0000000000455</v>
      </c>
      <c r="K2808" s="8">
        <f t="shared" ref="K2808:K2819" si="7163">(IF(D2808="SELL",IF(H2808="",0,G2808-H2808),IF(D2808="BUY",IF(H2808="",0,(H2808-G2808)))))*C2808</f>
        <v>4799.9999999999545</v>
      </c>
      <c r="L2808" s="8">
        <f t="shared" si="7159"/>
        <v>1.2000000000000026</v>
      </c>
      <c r="M2808" s="8">
        <f t="shared" si="7158"/>
        <v>9600.0000000000218</v>
      </c>
    </row>
    <row r="2809" spans="1:13" s="4" customFormat="1" x14ac:dyDescent="0.25">
      <c r="A2809" s="20">
        <v>42832</v>
      </c>
      <c r="B2809" s="23" t="s">
        <v>129</v>
      </c>
      <c r="C2809" s="24">
        <v>1100</v>
      </c>
      <c r="D2809" s="23" t="s">
        <v>17</v>
      </c>
      <c r="E2809" s="81">
        <v>855</v>
      </c>
      <c r="F2809" s="23">
        <v>855</v>
      </c>
      <c r="G2809" s="23">
        <v>0</v>
      </c>
      <c r="H2809" s="81">
        <v>0</v>
      </c>
      <c r="I2809" s="8">
        <f t="shared" si="7160"/>
        <v>0</v>
      </c>
      <c r="J2809" s="9">
        <v>0</v>
      </c>
      <c r="K2809" s="8">
        <f t="shared" si="7163"/>
        <v>0</v>
      </c>
      <c r="L2809" s="8">
        <f t="shared" si="7159"/>
        <v>0</v>
      </c>
      <c r="M2809" s="8">
        <f t="shared" si="7158"/>
        <v>0</v>
      </c>
    </row>
    <row r="2810" spans="1:13" s="4" customFormat="1" x14ac:dyDescent="0.25">
      <c r="A2810" s="20">
        <v>42832</v>
      </c>
      <c r="B2810" s="23" t="s">
        <v>153</v>
      </c>
      <c r="C2810" s="24">
        <v>700</v>
      </c>
      <c r="D2810" s="23" t="s">
        <v>20</v>
      </c>
      <c r="E2810" s="81">
        <v>1383</v>
      </c>
      <c r="F2810" s="23">
        <v>1380.8</v>
      </c>
      <c r="G2810" s="23">
        <v>1377.8</v>
      </c>
      <c r="H2810" s="81">
        <v>0</v>
      </c>
      <c r="I2810" s="8">
        <f t="shared" si="7160"/>
        <v>1540.0000000000318</v>
      </c>
      <c r="J2810" s="9">
        <f t="shared" si="7162"/>
        <v>2100</v>
      </c>
      <c r="K2810" s="8">
        <v>0</v>
      </c>
      <c r="L2810" s="8">
        <f t="shared" si="7159"/>
        <v>5.2000000000000455</v>
      </c>
      <c r="M2810" s="8">
        <f t="shared" si="7158"/>
        <v>3640.0000000000318</v>
      </c>
    </row>
    <row r="2811" spans="1:13" s="4" customFormat="1" x14ac:dyDescent="0.25">
      <c r="A2811" s="20">
        <v>42832</v>
      </c>
      <c r="B2811" s="23" t="s">
        <v>33</v>
      </c>
      <c r="C2811" s="6">
        <v>1000</v>
      </c>
      <c r="D2811" s="23" t="s">
        <v>20</v>
      </c>
      <c r="E2811" s="81">
        <v>511</v>
      </c>
      <c r="F2811" s="6">
        <v>509.5</v>
      </c>
      <c r="G2811" s="23">
        <v>507.5</v>
      </c>
      <c r="H2811" s="81">
        <v>0</v>
      </c>
      <c r="I2811" s="8">
        <f t="shared" si="7160"/>
        <v>1500</v>
      </c>
      <c r="J2811" s="9">
        <f t="shared" si="7162"/>
        <v>2000</v>
      </c>
      <c r="K2811" s="8">
        <v>0</v>
      </c>
      <c r="L2811" s="8">
        <f t="shared" si="7159"/>
        <v>3.5</v>
      </c>
      <c r="M2811" s="8">
        <f t="shared" si="7158"/>
        <v>3500</v>
      </c>
    </row>
    <row r="2812" spans="1:13" s="4" customFormat="1" ht="30" x14ac:dyDescent="0.25">
      <c r="A2812" s="20">
        <v>42832</v>
      </c>
      <c r="B2812" s="25" t="s">
        <v>60</v>
      </c>
      <c r="C2812" s="24">
        <v>500</v>
      </c>
      <c r="D2812" s="23" t="s">
        <v>20</v>
      </c>
      <c r="E2812" s="81">
        <v>1045.5</v>
      </c>
      <c r="F2812" s="23">
        <v>1042.5</v>
      </c>
      <c r="G2812" s="23">
        <v>1038.5</v>
      </c>
      <c r="H2812" s="81">
        <v>0</v>
      </c>
      <c r="I2812" s="8">
        <f t="shared" si="7160"/>
        <v>1500</v>
      </c>
      <c r="J2812" s="9">
        <f t="shared" si="7162"/>
        <v>2000</v>
      </c>
      <c r="K2812" s="8">
        <v>0</v>
      </c>
      <c r="L2812" s="8">
        <f t="shared" si="7159"/>
        <v>7</v>
      </c>
      <c r="M2812" s="8">
        <f t="shared" si="7158"/>
        <v>3500</v>
      </c>
    </row>
    <row r="2813" spans="1:13" s="4" customFormat="1" x14ac:dyDescent="0.25">
      <c r="A2813" s="5">
        <v>42831</v>
      </c>
      <c r="B2813" s="6" t="s">
        <v>152</v>
      </c>
      <c r="C2813" s="26">
        <v>3000</v>
      </c>
      <c r="D2813" s="6" t="s">
        <v>17</v>
      </c>
      <c r="E2813" s="82">
        <v>213.7</v>
      </c>
      <c r="F2813" s="6">
        <v>214.2</v>
      </c>
      <c r="G2813" s="6">
        <v>0</v>
      </c>
      <c r="H2813" s="82">
        <v>0</v>
      </c>
      <c r="I2813" s="8">
        <f t="shared" si="7160"/>
        <v>1500</v>
      </c>
      <c r="J2813" s="9">
        <v>0</v>
      </c>
      <c r="K2813" s="8">
        <f t="shared" si="7163"/>
        <v>0</v>
      </c>
      <c r="L2813" s="8">
        <f t="shared" si="7159"/>
        <v>0.5</v>
      </c>
      <c r="M2813" s="8">
        <f t="shared" si="7158"/>
        <v>1500</v>
      </c>
    </row>
    <row r="2814" spans="1:13" s="4" customFormat="1" x14ac:dyDescent="0.25">
      <c r="A2814" s="5">
        <v>42831</v>
      </c>
      <c r="B2814" s="6" t="s">
        <v>61</v>
      </c>
      <c r="C2814" s="26">
        <v>3000</v>
      </c>
      <c r="D2814" s="6" t="s">
        <v>17</v>
      </c>
      <c r="E2814" s="82">
        <v>390.4</v>
      </c>
      <c r="F2814" s="6">
        <v>390.4</v>
      </c>
      <c r="G2814" s="6">
        <v>0</v>
      </c>
      <c r="H2814" s="82">
        <v>0</v>
      </c>
      <c r="I2814" s="8">
        <f t="shared" si="7160"/>
        <v>0</v>
      </c>
      <c r="J2814" s="9">
        <v>0</v>
      </c>
      <c r="K2814" s="8">
        <f t="shared" si="7163"/>
        <v>0</v>
      </c>
      <c r="L2814" s="8">
        <f t="shared" si="7159"/>
        <v>0</v>
      </c>
      <c r="M2814" s="8">
        <f t="shared" si="7158"/>
        <v>0</v>
      </c>
    </row>
    <row r="2815" spans="1:13" s="4" customFormat="1" x14ac:dyDescent="0.25">
      <c r="A2815" s="5">
        <v>42831</v>
      </c>
      <c r="B2815" s="6" t="s">
        <v>24</v>
      </c>
      <c r="C2815" s="26">
        <v>6000</v>
      </c>
      <c r="D2815" s="6" t="s">
        <v>17</v>
      </c>
      <c r="E2815" s="82">
        <v>156.6</v>
      </c>
      <c r="F2815" s="6">
        <v>156.6</v>
      </c>
      <c r="G2815" s="6">
        <v>0</v>
      </c>
      <c r="H2815" s="82">
        <v>0</v>
      </c>
      <c r="I2815" s="8">
        <f t="shared" si="7160"/>
        <v>0</v>
      </c>
      <c r="J2815" s="9">
        <v>0</v>
      </c>
      <c r="K2815" s="8">
        <f t="shared" si="7163"/>
        <v>0</v>
      </c>
      <c r="L2815" s="8">
        <f t="shared" si="7159"/>
        <v>0</v>
      </c>
      <c r="M2815" s="8">
        <f t="shared" si="7158"/>
        <v>0</v>
      </c>
    </row>
    <row r="2816" spans="1:13" s="4" customFormat="1" x14ac:dyDescent="0.25">
      <c r="A2816" s="5">
        <v>42830</v>
      </c>
      <c r="B2816" s="6" t="s">
        <v>45</v>
      </c>
      <c r="C2816" s="26">
        <v>3000</v>
      </c>
      <c r="D2816" s="6" t="s">
        <v>17</v>
      </c>
      <c r="E2816" s="82">
        <v>192</v>
      </c>
      <c r="F2816" s="6">
        <v>194.7</v>
      </c>
      <c r="G2816" s="6">
        <v>0</v>
      </c>
      <c r="H2816" s="82">
        <v>0</v>
      </c>
      <c r="I2816" s="8">
        <f t="shared" si="7160"/>
        <v>8099.9999999999654</v>
      </c>
      <c r="J2816" s="9">
        <v>0</v>
      </c>
      <c r="K2816" s="8">
        <f t="shared" si="7163"/>
        <v>0</v>
      </c>
      <c r="L2816" s="8">
        <f t="shared" si="7159"/>
        <v>2.6999999999999886</v>
      </c>
      <c r="M2816" s="8">
        <f t="shared" si="7158"/>
        <v>8099.9999999999654</v>
      </c>
    </row>
    <row r="2817" spans="1:13" s="4" customFormat="1" x14ac:dyDescent="0.25">
      <c r="A2817" s="5">
        <v>42830</v>
      </c>
      <c r="B2817" s="6" t="s">
        <v>42</v>
      </c>
      <c r="C2817" s="26">
        <v>3000</v>
      </c>
      <c r="D2817" s="6" t="s">
        <v>17</v>
      </c>
      <c r="E2817" s="82">
        <v>213.7</v>
      </c>
      <c r="F2817" s="6">
        <v>213.7</v>
      </c>
      <c r="G2817" s="6">
        <v>0</v>
      </c>
      <c r="H2817" s="82">
        <v>0</v>
      </c>
      <c r="I2817" s="8">
        <f t="shared" si="7160"/>
        <v>0</v>
      </c>
      <c r="J2817" s="9">
        <v>0</v>
      </c>
      <c r="K2817" s="8">
        <f t="shared" si="7163"/>
        <v>0</v>
      </c>
      <c r="L2817" s="8">
        <f t="shared" si="7159"/>
        <v>0</v>
      </c>
      <c r="M2817" s="8">
        <f t="shared" si="7158"/>
        <v>0</v>
      </c>
    </row>
    <row r="2818" spans="1:13" s="4" customFormat="1" x14ac:dyDescent="0.25">
      <c r="A2818" s="5">
        <v>42830</v>
      </c>
      <c r="B2818" s="6" t="s">
        <v>56</v>
      </c>
      <c r="C2818" s="26">
        <v>1600</v>
      </c>
      <c r="D2818" s="6" t="s">
        <v>17</v>
      </c>
      <c r="E2818" s="82">
        <v>340.5</v>
      </c>
      <c r="F2818" s="6">
        <v>340.5</v>
      </c>
      <c r="G2818" s="6">
        <v>0</v>
      </c>
      <c r="H2818" s="82">
        <v>0</v>
      </c>
      <c r="I2818" s="8">
        <f t="shared" si="7160"/>
        <v>0</v>
      </c>
      <c r="J2818" s="9">
        <v>0</v>
      </c>
      <c r="K2818" s="8">
        <f t="shared" si="7163"/>
        <v>0</v>
      </c>
      <c r="L2818" s="8">
        <f t="shared" si="7159"/>
        <v>0</v>
      </c>
      <c r="M2818" s="8">
        <f t="shared" si="7158"/>
        <v>0</v>
      </c>
    </row>
    <row r="2819" spans="1:13" s="4" customFormat="1" x14ac:dyDescent="0.25">
      <c r="A2819" s="5">
        <v>42830</v>
      </c>
      <c r="B2819" s="6" t="s">
        <v>38</v>
      </c>
      <c r="C2819" s="26">
        <v>6000</v>
      </c>
      <c r="D2819" s="6" t="s">
        <v>17</v>
      </c>
      <c r="E2819" s="82">
        <v>135.9</v>
      </c>
      <c r="F2819" s="6">
        <v>135.94999999999999</v>
      </c>
      <c r="G2819" s="6">
        <v>0</v>
      </c>
      <c r="H2819" s="82">
        <v>0</v>
      </c>
      <c r="I2819" s="8">
        <f t="shared" si="7160"/>
        <v>299.99999999989768</v>
      </c>
      <c r="J2819" s="9">
        <v>0</v>
      </c>
      <c r="K2819" s="8">
        <f t="shared" si="7163"/>
        <v>0</v>
      </c>
      <c r="L2819" s="8">
        <f t="shared" si="7159"/>
        <v>4.9999999999982947E-2</v>
      </c>
      <c r="M2819" s="8">
        <f t="shared" si="7158"/>
        <v>299.99999999989768</v>
      </c>
    </row>
    <row r="2820" spans="1:13" s="4" customFormat="1" x14ac:dyDescent="0.25">
      <c r="A2820" s="5">
        <v>42828</v>
      </c>
      <c r="B2820" s="7" t="s">
        <v>16</v>
      </c>
      <c r="C2820" s="7">
        <v>500</v>
      </c>
      <c r="D2820" s="7" t="s">
        <v>17</v>
      </c>
      <c r="E2820" s="83">
        <v>1353</v>
      </c>
      <c r="F2820" s="7">
        <v>1356</v>
      </c>
      <c r="G2820" s="7">
        <v>1360</v>
      </c>
      <c r="H2820" s="83">
        <v>1370</v>
      </c>
      <c r="I2820" s="8">
        <f t="shared" ref="I2820:I2883" si="7164">(IF(D2820="SELL",E2820-F2820,IF(D2820="BUY",F2820-E2820)))*C2820</f>
        <v>1500</v>
      </c>
      <c r="J2820" s="9">
        <f>(IF(D2820="SELL",IF(G2820="",0,F2820-G2820),IF(D2820="BUY",IF(G2820="",0,G2820-F2820))))*C2820</f>
        <v>2000</v>
      </c>
      <c r="K2820" s="8">
        <f>(IF(D2820="SELL",IF(H2820="",0,G2820-H2820),IF(D2820="BUY",IF(H2820="",0,(H2820-G2820)))))*C2820</f>
        <v>5000</v>
      </c>
      <c r="L2820" s="8">
        <f t="shared" ref="L2820:L2883" si="7165">(J2820+I2820+K2820)/C2820</f>
        <v>17</v>
      </c>
      <c r="M2820" s="8">
        <f t="shared" ref="M2820:M2883" si="7166">L2820*C2820</f>
        <v>8500</v>
      </c>
    </row>
    <row r="2821" spans="1:13" s="4" customFormat="1" x14ac:dyDescent="0.25">
      <c r="A2821" s="5">
        <v>42828</v>
      </c>
      <c r="B2821" s="7" t="s">
        <v>18</v>
      </c>
      <c r="C2821" s="7">
        <v>4500</v>
      </c>
      <c r="D2821" s="7" t="s">
        <v>17</v>
      </c>
      <c r="E2821" s="83">
        <v>160.30000000000001</v>
      </c>
      <c r="F2821" s="7">
        <v>160.65</v>
      </c>
      <c r="G2821" s="7">
        <v>161.1</v>
      </c>
      <c r="H2821" s="83">
        <v>0</v>
      </c>
      <c r="I2821" s="8">
        <f t="shared" si="7164"/>
        <v>1574.9999999999745</v>
      </c>
      <c r="J2821" s="9">
        <f>(IF(D2821="SELL",IF(G2821="",0,F2821-G2821),IF(D2821="BUY",IF(G2821="",0,G2821-F2821))))*C2821</f>
        <v>2024.9999999999488</v>
      </c>
      <c r="K2821" s="8">
        <v>0</v>
      </c>
      <c r="L2821" s="8">
        <f t="shared" si="7165"/>
        <v>0.79999999999998306</v>
      </c>
      <c r="M2821" s="8">
        <f t="shared" si="7166"/>
        <v>3599.9999999999236</v>
      </c>
    </row>
    <row r="2822" spans="1:13" s="4" customFormat="1" x14ac:dyDescent="0.25">
      <c r="A2822" s="5">
        <v>42828</v>
      </c>
      <c r="B2822" s="7" t="s">
        <v>19</v>
      </c>
      <c r="C2822" s="7">
        <v>5000</v>
      </c>
      <c r="D2822" s="7" t="s">
        <v>20</v>
      </c>
      <c r="E2822" s="83">
        <v>148</v>
      </c>
      <c r="F2822" s="7">
        <v>147.69999999999999</v>
      </c>
      <c r="G2822" s="7">
        <v>147.30000000000001</v>
      </c>
      <c r="H2822" s="83">
        <v>0</v>
      </c>
      <c r="I2822" s="8">
        <f t="shared" si="7164"/>
        <v>1500.0000000000568</v>
      </c>
      <c r="J2822" s="9">
        <f>(IF(D2822="SELL",IF(G2822="",0,F2822-G2822),IF(D2822="BUY",IF(G2822="",0,G2822-F2822))))*C2822</f>
        <v>1999.9999999998863</v>
      </c>
      <c r="K2822" s="8">
        <f>(IF(D2822="SELL",IF(H2822="",0,G2822-H2822),IF(D2822="BUY",IF(H2822="",0,(H2822-G2822)))))*C2822</f>
        <v>736500</v>
      </c>
      <c r="L2822" s="8">
        <f t="shared" si="7165"/>
        <v>148</v>
      </c>
      <c r="M2822" s="8">
        <f t="shared" si="7166"/>
        <v>740000</v>
      </c>
    </row>
    <row r="2823" spans="1:13" s="4" customFormat="1" x14ac:dyDescent="0.25">
      <c r="A2823" s="5">
        <v>42828</v>
      </c>
      <c r="B2823" s="7" t="s">
        <v>21</v>
      </c>
      <c r="C2823" s="7">
        <v>2500</v>
      </c>
      <c r="D2823" s="7" t="s">
        <v>17</v>
      </c>
      <c r="E2823" s="83">
        <v>241.4</v>
      </c>
      <c r="F2823" s="7">
        <v>242</v>
      </c>
      <c r="G2823" s="7">
        <v>0</v>
      </c>
      <c r="H2823" s="83">
        <v>0</v>
      </c>
      <c r="I2823" s="8">
        <f t="shared" si="7164"/>
        <v>1499.9999999999859</v>
      </c>
      <c r="J2823" s="9">
        <v>0</v>
      </c>
      <c r="K2823" s="8">
        <f>(IF(D2823="SELL",IF(H2823="",0,G2823-H2823),IF(D2823="BUY",IF(H2823="",0,(H2823-G2823)))))*C2823</f>
        <v>0</v>
      </c>
      <c r="L2823" s="8">
        <f t="shared" si="7165"/>
        <v>0.59999999999999432</v>
      </c>
      <c r="M2823" s="8">
        <f t="shared" si="7166"/>
        <v>1499.9999999999859</v>
      </c>
    </row>
    <row r="2824" spans="1:13" s="4" customFormat="1" x14ac:dyDescent="0.25">
      <c r="A2824" s="5">
        <v>42825</v>
      </c>
      <c r="B2824" s="7" t="s">
        <v>22</v>
      </c>
      <c r="C2824" s="7">
        <v>700</v>
      </c>
      <c r="D2824" s="7" t="s">
        <v>17</v>
      </c>
      <c r="E2824" s="83">
        <v>1328</v>
      </c>
      <c r="F2824" s="7">
        <v>1330.3</v>
      </c>
      <c r="G2824" s="7">
        <v>1333.3</v>
      </c>
      <c r="H2824" s="83">
        <v>1340</v>
      </c>
      <c r="I2824" s="8">
        <f t="shared" si="7164"/>
        <v>1609.9999999999682</v>
      </c>
      <c r="J2824" s="9">
        <f t="shared" ref="J2824:J2829" si="7167">(IF(D2824="SELL",IF(G2824="",0,F2824-G2824),IF(D2824="BUY",IF(G2824="",0,G2824-F2824))))*C2824</f>
        <v>2100</v>
      </c>
      <c r="K2824" s="8">
        <f>(IF(D2824="SELL",IF(H2824="",0,G2824-H2824),IF(D2824="BUY",IF(H2824="",0,(H2824-G2824)))))*C2824</f>
        <v>4690.0000000000318</v>
      </c>
      <c r="L2824" s="8">
        <f t="shared" si="7165"/>
        <v>12</v>
      </c>
      <c r="M2824" s="8">
        <f t="shared" si="7166"/>
        <v>8400</v>
      </c>
    </row>
    <row r="2825" spans="1:13" s="4" customFormat="1" x14ac:dyDescent="0.25">
      <c r="A2825" s="5">
        <v>42825</v>
      </c>
      <c r="B2825" s="7" t="s">
        <v>23</v>
      </c>
      <c r="C2825" s="7">
        <v>2100</v>
      </c>
      <c r="D2825" s="7" t="s">
        <v>17</v>
      </c>
      <c r="E2825" s="83">
        <v>528.5</v>
      </c>
      <c r="F2825" s="7">
        <v>529.29999999999995</v>
      </c>
      <c r="G2825" s="7">
        <v>530.29999999999995</v>
      </c>
      <c r="H2825" s="83">
        <v>0</v>
      </c>
      <c r="I2825" s="8">
        <f t="shared" si="7164"/>
        <v>1679.9999999999045</v>
      </c>
      <c r="J2825" s="9">
        <f t="shared" si="7167"/>
        <v>2100</v>
      </c>
      <c r="K2825" s="8">
        <v>0</v>
      </c>
      <c r="L2825" s="8">
        <f t="shared" si="7165"/>
        <v>1.7999999999999545</v>
      </c>
      <c r="M2825" s="8">
        <f t="shared" si="7166"/>
        <v>3779.9999999999045</v>
      </c>
    </row>
    <row r="2826" spans="1:13" s="4" customFormat="1" x14ac:dyDescent="0.25">
      <c r="A2826" s="5">
        <v>42825</v>
      </c>
      <c r="B2826" s="7" t="s">
        <v>24</v>
      </c>
      <c r="C2826" s="7">
        <v>6000</v>
      </c>
      <c r="D2826" s="7" t="s">
        <v>17</v>
      </c>
      <c r="E2826" s="83">
        <v>145.4</v>
      </c>
      <c r="F2826" s="7">
        <v>145.65</v>
      </c>
      <c r="G2826" s="7">
        <v>146</v>
      </c>
      <c r="H2826" s="83">
        <v>0</v>
      </c>
      <c r="I2826" s="8">
        <f t="shared" si="7164"/>
        <v>1500</v>
      </c>
      <c r="J2826" s="9">
        <f t="shared" si="7167"/>
        <v>2099.9999999999659</v>
      </c>
      <c r="K2826" s="8">
        <v>0</v>
      </c>
      <c r="L2826" s="8">
        <f t="shared" si="7165"/>
        <v>0.59999999999999432</v>
      </c>
      <c r="M2826" s="8">
        <f t="shared" si="7166"/>
        <v>3599.9999999999659</v>
      </c>
    </row>
    <row r="2827" spans="1:13" s="4" customFormat="1" x14ac:dyDescent="0.25">
      <c r="A2827" s="5">
        <v>42824</v>
      </c>
      <c r="B2827" s="7" t="s">
        <v>25</v>
      </c>
      <c r="C2827" s="7">
        <v>2000</v>
      </c>
      <c r="D2827" s="7" t="s">
        <v>17</v>
      </c>
      <c r="E2827" s="83">
        <v>468</v>
      </c>
      <c r="F2827" s="7">
        <v>468.8</v>
      </c>
      <c r="G2827" s="7">
        <v>469.8</v>
      </c>
      <c r="H2827" s="83">
        <v>473</v>
      </c>
      <c r="I2827" s="8">
        <f t="shared" si="7164"/>
        <v>1600.0000000000227</v>
      </c>
      <c r="J2827" s="9">
        <f t="shared" si="7167"/>
        <v>2000</v>
      </c>
      <c r="K2827" s="8">
        <f>(IF(D2827="SELL",IF(H2827="",0,G2827-H2827),IF(D2827="BUY",IF(H2827="",0,(H2827-G2827)))))*C2827</f>
        <v>6399.9999999999773</v>
      </c>
      <c r="L2827" s="8">
        <f t="shared" si="7165"/>
        <v>5</v>
      </c>
      <c r="M2827" s="8">
        <f t="shared" si="7166"/>
        <v>10000</v>
      </c>
    </row>
    <row r="2828" spans="1:13" s="4" customFormat="1" x14ac:dyDescent="0.25">
      <c r="A2828" s="5">
        <v>42824</v>
      </c>
      <c r="B2828" s="7" t="s">
        <v>26</v>
      </c>
      <c r="C2828" s="7">
        <v>3500</v>
      </c>
      <c r="D2828" s="7" t="s">
        <v>17</v>
      </c>
      <c r="E2828" s="83">
        <v>272.3</v>
      </c>
      <c r="F2828" s="7">
        <v>272.75</v>
      </c>
      <c r="G2828" s="7">
        <v>273.35000000000002</v>
      </c>
      <c r="H2828" s="83">
        <v>0</v>
      </c>
      <c r="I2828" s="8">
        <f t="shared" si="7164"/>
        <v>1574.9999999999602</v>
      </c>
      <c r="J2828" s="9">
        <f t="shared" si="7167"/>
        <v>2100.0000000000796</v>
      </c>
      <c r="K2828" s="8">
        <v>0</v>
      </c>
      <c r="L2828" s="8">
        <f t="shared" si="7165"/>
        <v>1.0500000000000114</v>
      </c>
      <c r="M2828" s="8">
        <f t="shared" si="7166"/>
        <v>3675.00000000004</v>
      </c>
    </row>
    <row r="2829" spans="1:13" s="4" customFormat="1" x14ac:dyDescent="0.25">
      <c r="A2829" s="5">
        <v>42824</v>
      </c>
      <c r="B2829" s="7" t="s">
        <v>27</v>
      </c>
      <c r="C2829" s="7">
        <v>3084</v>
      </c>
      <c r="D2829" s="7" t="s">
        <v>17</v>
      </c>
      <c r="E2829" s="83">
        <v>306.3</v>
      </c>
      <c r="F2829" s="7">
        <v>306.8</v>
      </c>
      <c r="G2829" s="7">
        <v>307.3</v>
      </c>
      <c r="H2829" s="83">
        <v>0</v>
      </c>
      <c r="I2829" s="8">
        <f t="shared" si="7164"/>
        <v>1542</v>
      </c>
      <c r="J2829" s="9">
        <f t="shared" si="7167"/>
        <v>1542</v>
      </c>
      <c r="K2829" s="8">
        <v>0</v>
      </c>
      <c r="L2829" s="8">
        <f t="shared" si="7165"/>
        <v>1</v>
      </c>
      <c r="M2829" s="8">
        <f t="shared" si="7166"/>
        <v>3084</v>
      </c>
    </row>
    <row r="2830" spans="1:13" s="4" customFormat="1" x14ac:dyDescent="0.25">
      <c r="A2830" s="5">
        <v>42824</v>
      </c>
      <c r="B2830" s="7" t="s">
        <v>28</v>
      </c>
      <c r="C2830" s="7">
        <v>3000</v>
      </c>
      <c r="D2830" s="7" t="s">
        <v>17</v>
      </c>
      <c r="E2830" s="83">
        <v>291.60000000000002</v>
      </c>
      <c r="F2830" s="7">
        <v>291</v>
      </c>
      <c r="G2830" s="7">
        <v>0</v>
      </c>
      <c r="H2830" s="83">
        <v>0</v>
      </c>
      <c r="I2830" s="8">
        <f t="shared" si="7164"/>
        <v>-1800.0000000000682</v>
      </c>
      <c r="J2830" s="9">
        <v>0</v>
      </c>
      <c r="K2830" s="8">
        <f>(IF(D2830="SELL",IF(H2830="",0,G2830-H2830),IF(D2830="BUY",IF(H2830="",0,(H2830-G2830)))))*C2830</f>
        <v>0</v>
      </c>
      <c r="L2830" s="8">
        <f t="shared" si="7165"/>
        <v>-0.60000000000002274</v>
      </c>
      <c r="M2830" s="8">
        <f t="shared" si="7166"/>
        <v>-1800.0000000000682</v>
      </c>
    </row>
    <row r="2831" spans="1:13" s="4" customFormat="1" x14ac:dyDescent="0.25">
      <c r="A2831" s="5">
        <v>42823</v>
      </c>
      <c r="B2831" s="7" t="s">
        <v>29</v>
      </c>
      <c r="C2831" s="7">
        <v>3500</v>
      </c>
      <c r="D2831" s="7" t="s">
        <v>17</v>
      </c>
      <c r="E2831" s="83">
        <v>160.4</v>
      </c>
      <c r="F2831" s="7">
        <v>160.85</v>
      </c>
      <c r="G2831" s="7">
        <v>161.44999999999999</v>
      </c>
      <c r="H2831" s="83">
        <v>0</v>
      </c>
      <c r="I2831" s="8">
        <f t="shared" si="7164"/>
        <v>1574.9999999999602</v>
      </c>
      <c r="J2831" s="9">
        <f>(IF(D2831="SELL",IF(G2831="",0,F2831-G2831),IF(D2831="BUY",IF(G2831="",0,G2831-F2831))))*C2831</f>
        <v>2099.99999999998</v>
      </c>
      <c r="K2831" s="8">
        <v>0</v>
      </c>
      <c r="L2831" s="8">
        <f t="shared" si="7165"/>
        <v>1.0499999999999829</v>
      </c>
      <c r="M2831" s="8">
        <f t="shared" si="7166"/>
        <v>3674.9999999999404</v>
      </c>
    </row>
    <row r="2832" spans="1:13" s="4" customFormat="1" x14ac:dyDescent="0.25">
      <c r="A2832" s="5">
        <v>42823</v>
      </c>
      <c r="B2832" s="7" t="s">
        <v>30</v>
      </c>
      <c r="C2832" s="7">
        <v>4500</v>
      </c>
      <c r="D2832" s="7" t="s">
        <v>17</v>
      </c>
      <c r="E2832" s="83">
        <v>152</v>
      </c>
      <c r="F2832" s="7">
        <v>152.35</v>
      </c>
      <c r="G2832" s="7">
        <v>152.80000000000001</v>
      </c>
      <c r="H2832" s="83">
        <v>0</v>
      </c>
      <c r="I2832" s="8">
        <f t="shared" si="7164"/>
        <v>1574.9999999999745</v>
      </c>
      <c r="J2832" s="9">
        <f>(IF(D2832="SELL",IF(G2832="",0,F2832-G2832),IF(D2832="BUY",IF(G2832="",0,G2832-F2832))))*C2832</f>
        <v>2025.0000000000769</v>
      </c>
      <c r="K2832" s="8">
        <v>0</v>
      </c>
      <c r="L2832" s="8">
        <f t="shared" si="7165"/>
        <v>0.80000000000001137</v>
      </c>
      <c r="M2832" s="8">
        <f t="shared" si="7166"/>
        <v>3600.0000000000509</v>
      </c>
    </row>
    <row r="2833" spans="1:13" s="4" customFormat="1" x14ac:dyDescent="0.25">
      <c r="A2833" s="5">
        <v>42823</v>
      </c>
      <c r="B2833" s="7" t="s">
        <v>31</v>
      </c>
      <c r="C2833" s="7">
        <v>4000</v>
      </c>
      <c r="D2833" s="7" t="s">
        <v>17</v>
      </c>
      <c r="E2833" s="83">
        <v>165.5</v>
      </c>
      <c r="F2833" s="7">
        <v>164.1</v>
      </c>
      <c r="G2833" s="7">
        <v>0</v>
      </c>
      <c r="H2833" s="83">
        <v>0</v>
      </c>
      <c r="I2833" s="8">
        <f t="shared" si="7164"/>
        <v>-5600.0000000000227</v>
      </c>
      <c r="J2833" s="9">
        <v>0</v>
      </c>
      <c r="K2833" s="8">
        <f>(IF(D2833="SELL",IF(H2833="",0,G2833-H2833),IF(D2833="BUY",IF(H2833="",0,(H2833-G2833)))))*C2833</f>
        <v>0</v>
      </c>
      <c r="L2833" s="8">
        <f t="shared" si="7165"/>
        <v>-1.4000000000000057</v>
      </c>
      <c r="M2833" s="8">
        <f t="shared" si="7166"/>
        <v>-5600.0000000000227</v>
      </c>
    </row>
    <row r="2834" spans="1:13" s="4" customFormat="1" x14ac:dyDescent="0.25">
      <c r="A2834" s="5">
        <v>42822</v>
      </c>
      <c r="B2834" s="7" t="s">
        <v>32</v>
      </c>
      <c r="C2834" s="7">
        <v>1500</v>
      </c>
      <c r="D2834" s="7" t="s">
        <v>17</v>
      </c>
      <c r="E2834" s="83">
        <v>614.5</v>
      </c>
      <c r="F2834" s="7">
        <v>615.5</v>
      </c>
      <c r="G2834" s="7">
        <v>616.9</v>
      </c>
      <c r="H2834" s="83">
        <v>0</v>
      </c>
      <c r="I2834" s="8">
        <f t="shared" si="7164"/>
        <v>1500</v>
      </c>
      <c r="J2834" s="9">
        <f>(IF(D2834="SELL",IF(G2834="",0,F2834-G2834),IF(D2834="BUY",IF(G2834="",0,G2834-F2834))))*C2834</f>
        <v>2099.9999999999659</v>
      </c>
      <c r="K2834" s="8">
        <v>0</v>
      </c>
      <c r="L2834" s="8">
        <f t="shared" si="7165"/>
        <v>2.3999999999999773</v>
      </c>
      <c r="M2834" s="8">
        <f t="shared" si="7166"/>
        <v>3599.9999999999659</v>
      </c>
    </row>
    <row r="2835" spans="1:13" s="4" customFormat="1" x14ac:dyDescent="0.25">
      <c r="A2835" s="5">
        <v>42822</v>
      </c>
      <c r="B2835" s="7" t="s">
        <v>19</v>
      </c>
      <c r="C2835" s="7">
        <v>5000</v>
      </c>
      <c r="D2835" s="7" t="s">
        <v>17</v>
      </c>
      <c r="E2835" s="83">
        <v>149.5</v>
      </c>
      <c r="F2835" s="7">
        <v>149.69999999999999</v>
      </c>
      <c r="G2835" s="7">
        <v>0</v>
      </c>
      <c r="H2835" s="83">
        <v>0</v>
      </c>
      <c r="I2835" s="8">
        <f t="shared" si="7164"/>
        <v>999.99999999994316</v>
      </c>
      <c r="J2835" s="9">
        <v>0</v>
      </c>
      <c r="K2835" s="8">
        <f>(IF(D2835="SELL",IF(H2835="",0,G2835-H2835),IF(D2835="BUY",IF(H2835="",0,(H2835-G2835)))))*C2835</f>
        <v>0</v>
      </c>
      <c r="L2835" s="8">
        <f t="shared" si="7165"/>
        <v>0.19999999999998863</v>
      </c>
      <c r="M2835" s="8">
        <f t="shared" si="7166"/>
        <v>999.99999999994316</v>
      </c>
    </row>
    <row r="2836" spans="1:13" s="4" customFormat="1" x14ac:dyDescent="0.25">
      <c r="A2836" s="5">
        <v>42822</v>
      </c>
      <c r="B2836" s="7" t="s">
        <v>33</v>
      </c>
      <c r="C2836" s="7">
        <v>1000</v>
      </c>
      <c r="D2836" s="7" t="s">
        <v>17</v>
      </c>
      <c r="E2836" s="83">
        <v>510</v>
      </c>
      <c r="F2836" s="7">
        <v>504.4</v>
      </c>
      <c r="G2836" s="7">
        <v>0</v>
      </c>
      <c r="H2836" s="83">
        <v>0</v>
      </c>
      <c r="I2836" s="8">
        <f t="shared" si="7164"/>
        <v>-5600.0000000000227</v>
      </c>
      <c r="J2836" s="9">
        <v>0</v>
      </c>
      <c r="K2836" s="8">
        <f>(IF(D2836="SELL",IF(H2836="",0,G2836-H2836),IF(D2836="BUY",IF(H2836="",0,(H2836-G2836)))))*C2836</f>
        <v>0</v>
      </c>
      <c r="L2836" s="8">
        <f t="shared" si="7165"/>
        <v>-5.6000000000000227</v>
      </c>
      <c r="M2836" s="8">
        <f t="shared" si="7166"/>
        <v>-5600.0000000000227</v>
      </c>
    </row>
    <row r="2837" spans="1:13" s="4" customFormat="1" x14ac:dyDescent="0.25">
      <c r="A2837" s="5">
        <v>42821</v>
      </c>
      <c r="B2837" s="7" t="s">
        <v>27</v>
      </c>
      <c r="C2837" s="7">
        <v>3084</v>
      </c>
      <c r="D2837" s="7" t="s">
        <v>17</v>
      </c>
      <c r="E2837" s="83">
        <v>295.2</v>
      </c>
      <c r="F2837" s="7">
        <v>295.7</v>
      </c>
      <c r="G2837" s="7">
        <v>296.39999999999998</v>
      </c>
      <c r="H2837" s="83">
        <v>298.3</v>
      </c>
      <c r="I2837" s="8">
        <f t="shared" si="7164"/>
        <v>1542</v>
      </c>
      <c r="J2837" s="9">
        <f t="shared" ref="J2837:J2843" si="7168">(IF(D2837="SELL",IF(G2837="",0,F2837-G2837),IF(D2837="BUY",IF(G2837="",0,G2837-F2837))))*C2837</f>
        <v>2158.7999999999647</v>
      </c>
      <c r="K2837" s="8">
        <f>(IF(D2837="SELL",IF(H2837="",0,G2837-H2837),IF(D2837="BUY",IF(H2837="",0,(H2837-G2837)))))*C2837</f>
        <v>5859.600000000105</v>
      </c>
      <c r="L2837" s="8">
        <f t="shared" si="7165"/>
        <v>3.1000000000000227</v>
      </c>
      <c r="M2837" s="8">
        <f t="shared" si="7166"/>
        <v>9560.4000000000706</v>
      </c>
    </row>
    <row r="2838" spans="1:13" s="4" customFormat="1" x14ac:dyDescent="0.25">
      <c r="A2838" s="5">
        <v>42821</v>
      </c>
      <c r="B2838" s="7" t="s">
        <v>34</v>
      </c>
      <c r="C2838" s="7">
        <v>1100</v>
      </c>
      <c r="D2838" s="7" t="s">
        <v>17</v>
      </c>
      <c r="E2838" s="83">
        <v>1035</v>
      </c>
      <c r="F2838" s="7">
        <v>1036.4000000000001</v>
      </c>
      <c r="G2838" s="7">
        <v>1038.3</v>
      </c>
      <c r="H2838" s="83">
        <v>0</v>
      </c>
      <c r="I2838" s="8">
        <f t="shared" si="7164"/>
        <v>1540.0000000001</v>
      </c>
      <c r="J2838" s="9">
        <f t="shared" si="7168"/>
        <v>2089.9999999998499</v>
      </c>
      <c r="K2838" s="8">
        <v>0</v>
      </c>
      <c r="L2838" s="8">
        <f t="shared" si="7165"/>
        <v>3.2999999999999545</v>
      </c>
      <c r="M2838" s="8">
        <f t="shared" si="7166"/>
        <v>3629.99999999995</v>
      </c>
    </row>
    <row r="2839" spans="1:13" s="4" customFormat="1" x14ac:dyDescent="0.25">
      <c r="A2839" s="5">
        <v>42821</v>
      </c>
      <c r="B2839" s="7" t="s">
        <v>33</v>
      </c>
      <c r="C2839" s="7">
        <v>1000</v>
      </c>
      <c r="D2839" s="7" t="s">
        <v>17</v>
      </c>
      <c r="E2839" s="83">
        <v>505.5</v>
      </c>
      <c r="F2839" s="7">
        <v>507</v>
      </c>
      <c r="G2839" s="7">
        <v>509</v>
      </c>
      <c r="H2839" s="83">
        <v>0</v>
      </c>
      <c r="I2839" s="8">
        <f t="shared" si="7164"/>
        <v>1500</v>
      </c>
      <c r="J2839" s="9">
        <f t="shared" si="7168"/>
        <v>2000</v>
      </c>
      <c r="K2839" s="8">
        <v>0</v>
      </c>
      <c r="L2839" s="8">
        <f t="shared" si="7165"/>
        <v>3.5</v>
      </c>
      <c r="M2839" s="8">
        <f t="shared" si="7166"/>
        <v>3500</v>
      </c>
    </row>
    <row r="2840" spans="1:13" s="4" customFormat="1" x14ac:dyDescent="0.25">
      <c r="A2840" s="5">
        <v>42818</v>
      </c>
      <c r="B2840" s="7" t="s">
        <v>35</v>
      </c>
      <c r="C2840" s="7">
        <v>2000</v>
      </c>
      <c r="D2840" s="7" t="s">
        <v>17</v>
      </c>
      <c r="E2840" s="83">
        <v>756</v>
      </c>
      <c r="F2840" s="7">
        <v>756.8</v>
      </c>
      <c r="G2840" s="7">
        <v>757.8</v>
      </c>
      <c r="H2840" s="83">
        <v>761</v>
      </c>
      <c r="I2840" s="8">
        <f t="shared" si="7164"/>
        <v>1599.9999999999091</v>
      </c>
      <c r="J2840" s="9">
        <f t="shared" si="7168"/>
        <v>2000</v>
      </c>
      <c r="K2840" s="8">
        <f>(IF(D2840="SELL",IF(H2840="",0,G2840-H2840),IF(D2840="BUY",IF(H2840="",0,(H2840-G2840)))))*C2840</f>
        <v>6400.0000000000909</v>
      </c>
      <c r="L2840" s="8">
        <f t="shared" si="7165"/>
        <v>5</v>
      </c>
      <c r="M2840" s="8">
        <f t="shared" si="7166"/>
        <v>10000</v>
      </c>
    </row>
    <row r="2841" spans="1:13" s="4" customFormat="1" x14ac:dyDescent="0.25">
      <c r="A2841" s="5">
        <v>42818</v>
      </c>
      <c r="B2841" s="7" t="s">
        <v>36</v>
      </c>
      <c r="C2841" s="7">
        <v>6000</v>
      </c>
      <c r="D2841" s="7" t="s">
        <v>17</v>
      </c>
      <c r="E2841" s="83">
        <v>168</v>
      </c>
      <c r="F2841" s="7">
        <v>168.25</v>
      </c>
      <c r="G2841" s="7">
        <v>168.6</v>
      </c>
      <c r="H2841" s="83">
        <v>169.6</v>
      </c>
      <c r="I2841" s="8">
        <f t="shared" si="7164"/>
        <v>1500</v>
      </c>
      <c r="J2841" s="9">
        <f t="shared" si="7168"/>
        <v>2099.9999999999659</v>
      </c>
      <c r="K2841" s="8">
        <f>(IF(D2841="SELL",IF(H2841="",0,G2841-H2841),IF(D2841="BUY",IF(H2841="",0,(H2841-G2841)))))*C2841</f>
        <v>6000</v>
      </c>
      <c r="L2841" s="8">
        <f t="shared" si="7165"/>
        <v>1.5999999999999943</v>
      </c>
      <c r="M2841" s="8">
        <f t="shared" si="7166"/>
        <v>9599.9999999999654</v>
      </c>
    </row>
    <row r="2842" spans="1:13" s="4" customFormat="1" x14ac:dyDescent="0.25">
      <c r="A2842" s="5">
        <v>42818</v>
      </c>
      <c r="B2842" s="7" t="s">
        <v>37</v>
      </c>
      <c r="C2842" s="7">
        <v>1500</v>
      </c>
      <c r="D2842" s="7" t="s">
        <v>17</v>
      </c>
      <c r="E2842" s="83">
        <v>564</v>
      </c>
      <c r="F2842" s="7">
        <v>565</v>
      </c>
      <c r="G2842" s="7">
        <v>566.4</v>
      </c>
      <c r="H2842" s="83">
        <v>0</v>
      </c>
      <c r="I2842" s="8">
        <f t="shared" si="7164"/>
        <v>1500</v>
      </c>
      <c r="J2842" s="9">
        <f t="shared" si="7168"/>
        <v>2099.9999999999659</v>
      </c>
      <c r="K2842" s="8">
        <v>0</v>
      </c>
      <c r="L2842" s="8">
        <f t="shared" si="7165"/>
        <v>2.3999999999999773</v>
      </c>
      <c r="M2842" s="8">
        <f t="shared" si="7166"/>
        <v>3599.9999999999659</v>
      </c>
    </row>
    <row r="2843" spans="1:13" s="4" customFormat="1" x14ac:dyDescent="0.25">
      <c r="A2843" s="5">
        <v>42818</v>
      </c>
      <c r="B2843" s="7" t="s">
        <v>38</v>
      </c>
      <c r="C2843" s="7">
        <v>6000</v>
      </c>
      <c r="D2843" s="7" t="s">
        <v>17</v>
      </c>
      <c r="E2843" s="83">
        <v>137</v>
      </c>
      <c r="F2843" s="7">
        <v>137.25</v>
      </c>
      <c r="G2843" s="7">
        <v>137.6</v>
      </c>
      <c r="H2843" s="83">
        <v>0</v>
      </c>
      <c r="I2843" s="8">
        <f t="shared" si="7164"/>
        <v>1500</v>
      </c>
      <c r="J2843" s="9">
        <f t="shared" si="7168"/>
        <v>2099.9999999999659</v>
      </c>
      <c r="K2843" s="8">
        <v>0</v>
      </c>
      <c r="L2843" s="8">
        <f t="shared" si="7165"/>
        <v>0.59999999999999432</v>
      </c>
      <c r="M2843" s="8">
        <f t="shared" si="7166"/>
        <v>3599.9999999999659</v>
      </c>
    </row>
    <row r="2844" spans="1:13" s="4" customFormat="1" x14ac:dyDescent="0.25">
      <c r="A2844" s="5">
        <v>42818</v>
      </c>
      <c r="B2844" s="7" t="s">
        <v>19</v>
      </c>
      <c r="C2844" s="7">
        <v>5000</v>
      </c>
      <c r="D2844" s="7" t="s">
        <v>17</v>
      </c>
      <c r="E2844" s="83">
        <v>148.9</v>
      </c>
      <c r="F2844" s="7">
        <v>149.19999999999999</v>
      </c>
      <c r="G2844" s="7">
        <v>0</v>
      </c>
      <c r="H2844" s="83">
        <v>0</v>
      </c>
      <c r="I2844" s="8">
        <f t="shared" si="7164"/>
        <v>1499.9999999999147</v>
      </c>
      <c r="J2844" s="9">
        <v>0</v>
      </c>
      <c r="K2844" s="8">
        <f>(IF(D2844="SELL",IF(H2844="",0,G2844-H2844),IF(D2844="BUY",IF(H2844="",0,(H2844-G2844)))))*C2844</f>
        <v>0</v>
      </c>
      <c r="L2844" s="8">
        <f t="shared" si="7165"/>
        <v>0.29999999999998295</v>
      </c>
      <c r="M2844" s="8">
        <f t="shared" si="7166"/>
        <v>1499.9999999999147</v>
      </c>
    </row>
    <row r="2845" spans="1:13" s="4" customFormat="1" x14ac:dyDescent="0.25">
      <c r="A2845" s="5">
        <v>42817</v>
      </c>
      <c r="B2845" s="7" t="s">
        <v>24</v>
      </c>
      <c r="C2845" s="7">
        <v>6000</v>
      </c>
      <c r="D2845" s="7" t="s">
        <v>20</v>
      </c>
      <c r="E2845" s="83">
        <v>138.4</v>
      </c>
      <c r="F2845" s="7">
        <v>138.15</v>
      </c>
      <c r="G2845" s="7">
        <v>137.80000000000001</v>
      </c>
      <c r="H2845" s="83">
        <v>136.80000000000001</v>
      </c>
      <c r="I2845" s="8">
        <f t="shared" si="7164"/>
        <v>1500</v>
      </c>
      <c r="J2845" s="9">
        <f t="shared" ref="J2845:J2852" si="7169">(IF(D2845="SELL",IF(G2845="",0,F2845-G2845),IF(D2845="BUY",IF(G2845="",0,G2845-F2845))))*C2845</f>
        <v>2099.9999999999659</v>
      </c>
      <c r="K2845" s="8">
        <f>(IF(D2845="SELL",IF(H2845="",0,G2845-H2845),IF(D2845="BUY",IF(H2845="",0,(H2845-G2845)))))*C2845</f>
        <v>6000</v>
      </c>
      <c r="L2845" s="8">
        <f t="shared" si="7165"/>
        <v>1.5999999999999943</v>
      </c>
      <c r="M2845" s="8">
        <f t="shared" si="7166"/>
        <v>9599.9999999999654</v>
      </c>
    </row>
    <row r="2846" spans="1:13" s="4" customFormat="1" x14ac:dyDescent="0.25">
      <c r="A2846" s="5">
        <v>42817</v>
      </c>
      <c r="B2846" s="7" t="s">
        <v>27</v>
      </c>
      <c r="C2846" s="7">
        <v>3084</v>
      </c>
      <c r="D2846" s="7" t="s">
        <v>20</v>
      </c>
      <c r="E2846" s="83">
        <v>281</v>
      </c>
      <c r="F2846" s="7">
        <v>280.5</v>
      </c>
      <c r="G2846" s="7">
        <v>279.8</v>
      </c>
      <c r="H2846" s="83">
        <v>0</v>
      </c>
      <c r="I2846" s="8">
        <f t="shared" si="7164"/>
        <v>1542</v>
      </c>
      <c r="J2846" s="9">
        <f t="shared" si="7169"/>
        <v>2158.7999999999647</v>
      </c>
      <c r="K2846" s="8">
        <v>0</v>
      </c>
      <c r="L2846" s="8">
        <f t="shared" si="7165"/>
        <v>1.1999999999999886</v>
      </c>
      <c r="M2846" s="8">
        <f t="shared" si="7166"/>
        <v>3700.7999999999647</v>
      </c>
    </row>
    <row r="2847" spans="1:13" s="4" customFormat="1" x14ac:dyDescent="0.25">
      <c r="A2847" s="5">
        <v>42817</v>
      </c>
      <c r="B2847" s="7" t="s">
        <v>39</v>
      </c>
      <c r="C2847" s="7">
        <v>2400</v>
      </c>
      <c r="D2847" s="7" t="s">
        <v>20</v>
      </c>
      <c r="E2847" s="83">
        <v>279</v>
      </c>
      <c r="F2847" s="7">
        <v>278.35000000000002</v>
      </c>
      <c r="G2847" s="7">
        <v>277.5</v>
      </c>
      <c r="H2847" s="83">
        <v>0</v>
      </c>
      <c r="I2847" s="8">
        <f t="shared" si="7164"/>
        <v>1559.9999999999454</v>
      </c>
      <c r="J2847" s="9">
        <f t="shared" si="7169"/>
        <v>2040.0000000000546</v>
      </c>
      <c r="K2847" s="8">
        <v>0</v>
      </c>
      <c r="L2847" s="8">
        <f t="shared" si="7165"/>
        <v>1.5</v>
      </c>
      <c r="M2847" s="8">
        <f t="shared" si="7166"/>
        <v>3600</v>
      </c>
    </row>
    <row r="2848" spans="1:13" s="4" customFormat="1" x14ac:dyDescent="0.25">
      <c r="A2848" s="5">
        <v>42817</v>
      </c>
      <c r="B2848" s="7" t="s">
        <v>36</v>
      </c>
      <c r="C2848" s="7">
        <v>6000</v>
      </c>
      <c r="D2848" s="7" t="s">
        <v>20</v>
      </c>
      <c r="E2848" s="83">
        <v>165.4</v>
      </c>
      <c r="F2848" s="7">
        <v>165.15</v>
      </c>
      <c r="G2848" s="7">
        <v>164.8</v>
      </c>
      <c r="H2848" s="83">
        <v>0</v>
      </c>
      <c r="I2848" s="8">
        <f t="shared" si="7164"/>
        <v>1500</v>
      </c>
      <c r="J2848" s="9">
        <f t="shared" si="7169"/>
        <v>2099.9999999999659</v>
      </c>
      <c r="K2848" s="8">
        <v>0</v>
      </c>
      <c r="L2848" s="8">
        <f t="shared" si="7165"/>
        <v>0.59999999999999432</v>
      </c>
      <c r="M2848" s="8">
        <f t="shared" si="7166"/>
        <v>3599.9999999999659</v>
      </c>
    </row>
    <row r="2849" spans="1:13" s="4" customFormat="1" x14ac:dyDescent="0.25">
      <c r="A2849" s="5">
        <v>42816</v>
      </c>
      <c r="B2849" s="7" t="s">
        <v>18</v>
      </c>
      <c r="C2849" s="7">
        <v>4500</v>
      </c>
      <c r="D2849" s="7" t="s">
        <v>20</v>
      </c>
      <c r="E2849" s="83">
        <v>156.80000000000001</v>
      </c>
      <c r="F2849" s="7">
        <v>156.44999999999999</v>
      </c>
      <c r="G2849" s="7">
        <v>156</v>
      </c>
      <c r="H2849" s="83">
        <v>154.4</v>
      </c>
      <c r="I2849" s="8">
        <f t="shared" si="7164"/>
        <v>1575.0000000001023</v>
      </c>
      <c r="J2849" s="9">
        <f t="shared" si="7169"/>
        <v>2024.9999999999488</v>
      </c>
      <c r="K2849" s="8">
        <f>(IF(D2849="SELL",IF(H2849="",0,G2849-H2849),IF(D2849="BUY",IF(H2849="",0,(H2849-G2849)))))*C2849</f>
        <v>7199.9999999999745</v>
      </c>
      <c r="L2849" s="8">
        <f t="shared" si="7165"/>
        <v>2.4000000000000057</v>
      </c>
      <c r="M2849" s="8">
        <f t="shared" si="7166"/>
        <v>10800.000000000025</v>
      </c>
    </row>
    <row r="2850" spans="1:13" s="4" customFormat="1" x14ac:dyDescent="0.25">
      <c r="A2850" s="5">
        <v>42816</v>
      </c>
      <c r="B2850" s="7" t="s">
        <v>27</v>
      </c>
      <c r="C2850" s="7">
        <v>3084</v>
      </c>
      <c r="D2850" s="7" t="s">
        <v>20</v>
      </c>
      <c r="E2850" s="83">
        <v>283</v>
      </c>
      <c r="F2850" s="7">
        <v>282.5</v>
      </c>
      <c r="G2850" s="7">
        <v>281.8</v>
      </c>
      <c r="H2850" s="83">
        <v>280</v>
      </c>
      <c r="I2850" s="8">
        <f t="shared" si="7164"/>
        <v>1542</v>
      </c>
      <c r="J2850" s="9">
        <f t="shared" si="7169"/>
        <v>2158.7999999999647</v>
      </c>
      <c r="K2850" s="8">
        <f>(IF(D2850="SELL",IF(H2850="",0,G2850-H2850),IF(D2850="BUY",IF(H2850="",0,(H2850-G2850)))))*C2850</f>
        <v>5551.2000000000353</v>
      </c>
      <c r="L2850" s="8">
        <f t="shared" si="7165"/>
        <v>3</v>
      </c>
      <c r="M2850" s="8">
        <f t="shared" si="7166"/>
        <v>9252</v>
      </c>
    </row>
    <row r="2851" spans="1:13" s="4" customFormat="1" x14ac:dyDescent="0.25">
      <c r="A2851" s="5">
        <v>42816</v>
      </c>
      <c r="B2851" s="7" t="s">
        <v>19</v>
      </c>
      <c r="C2851" s="7">
        <v>5000</v>
      </c>
      <c r="D2851" s="7" t="s">
        <v>20</v>
      </c>
      <c r="E2851" s="83">
        <v>147</v>
      </c>
      <c r="F2851" s="7">
        <v>146.69999999999999</v>
      </c>
      <c r="G2851" s="7">
        <v>146.30000000000001</v>
      </c>
      <c r="H2851" s="83">
        <v>145.30000000000001</v>
      </c>
      <c r="I2851" s="8">
        <f t="shared" si="7164"/>
        <v>1500.0000000000568</v>
      </c>
      <c r="J2851" s="9">
        <f t="shared" si="7169"/>
        <v>1999.9999999998863</v>
      </c>
      <c r="K2851" s="8">
        <f>(IF(D2851="SELL",IF(H2851="",0,G2851-H2851),IF(D2851="BUY",IF(H2851="",0,(H2851-G2851)))))*C2851</f>
        <v>5000</v>
      </c>
      <c r="L2851" s="8">
        <f t="shared" si="7165"/>
        <v>1.6999999999999886</v>
      </c>
      <c r="M2851" s="8">
        <f t="shared" si="7166"/>
        <v>8499.9999999999436</v>
      </c>
    </row>
    <row r="2852" spans="1:13" s="4" customFormat="1" x14ac:dyDescent="0.25">
      <c r="A2852" s="5">
        <v>42816</v>
      </c>
      <c r="B2852" s="7" t="s">
        <v>40</v>
      </c>
      <c r="C2852" s="7">
        <v>2500</v>
      </c>
      <c r="D2852" s="7" t="s">
        <v>20</v>
      </c>
      <c r="E2852" s="83">
        <v>267.89999999999998</v>
      </c>
      <c r="F2852" s="7">
        <v>267.3</v>
      </c>
      <c r="G2852" s="7">
        <v>266.5</v>
      </c>
      <c r="H2852" s="83">
        <v>0</v>
      </c>
      <c r="I2852" s="8">
        <f t="shared" si="7164"/>
        <v>1499.9999999999147</v>
      </c>
      <c r="J2852" s="9">
        <f t="shared" si="7169"/>
        <v>2000.0000000000284</v>
      </c>
      <c r="K2852" s="8">
        <v>0</v>
      </c>
      <c r="L2852" s="8">
        <f t="shared" si="7165"/>
        <v>1.3999999999999773</v>
      </c>
      <c r="M2852" s="8">
        <f t="shared" si="7166"/>
        <v>3499.9999999999432</v>
      </c>
    </row>
    <row r="2853" spans="1:13" s="4" customFormat="1" x14ac:dyDescent="0.25">
      <c r="A2853" s="5">
        <v>42816</v>
      </c>
      <c r="B2853" s="7" t="s">
        <v>26</v>
      </c>
      <c r="C2853" s="7">
        <v>3500</v>
      </c>
      <c r="D2853" s="7" t="s">
        <v>20</v>
      </c>
      <c r="E2853" s="83">
        <v>257.39999999999998</v>
      </c>
      <c r="F2853" s="7">
        <v>256.95</v>
      </c>
      <c r="G2853" s="7">
        <v>0</v>
      </c>
      <c r="H2853" s="83">
        <v>0</v>
      </c>
      <c r="I2853" s="8">
        <f t="shared" si="7164"/>
        <v>1574.9999999999602</v>
      </c>
      <c r="J2853" s="9">
        <v>0</v>
      </c>
      <c r="K2853" s="8">
        <f>(IF(D2853="SELL",IF(H2853="",0,G2853-H2853),IF(D2853="BUY",IF(H2853="",0,(H2853-G2853)))))*C2853</f>
        <v>0</v>
      </c>
      <c r="L2853" s="8">
        <f t="shared" si="7165"/>
        <v>0.44999999999998863</v>
      </c>
      <c r="M2853" s="8">
        <f t="shared" si="7166"/>
        <v>1574.9999999999602</v>
      </c>
    </row>
    <row r="2854" spans="1:13" s="4" customFormat="1" x14ac:dyDescent="0.25">
      <c r="A2854" s="5">
        <v>42815</v>
      </c>
      <c r="B2854" s="7" t="s">
        <v>39</v>
      </c>
      <c r="C2854" s="7">
        <v>2400</v>
      </c>
      <c r="D2854" s="7" t="s">
        <v>17</v>
      </c>
      <c r="E2854" s="83">
        <v>285.5</v>
      </c>
      <c r="F2854" s="7">
        <v>286.14999999999998</v>
      </c>
      <c r="G2854" s="7">
        <v>287</v>
      </c>
      <c r="H2854" s="83">
        <v>0</v>
      </c>
      <c r="I2854" s="8">
        <f t="shared" si="7164"/>
        <v>1559.9999999999454</v>
      </c>
      <c r="J2854" s="9">
        <f>(IF(D2854="SELL",IF(G2854="",0,F2854-G2854),IF(D2854="BUY",IF(G2854="",0,G2854-F2854))))*C2854</f>
        <v>2040.0000000000546</v>
      </c>
      <c r="K2854" s="8">
        <v>0</v>
      </c>
      <c r="L2854" s="8">
        <f t="shared" si="7165"/>
        <v>1.5</v>
      </c>
      <c r="M2854" s="8">
        <f t="shared" si="7166"/>
        <v>3600</v>
      </c>
    </row>
    <row r="2855" spans="1:13" s="4" customFormat="1" x14ac:dyDescent="0.25">
      <c r="A2855" s="5">
        <v>42815</v>
      </c>
      <c r="B2855" s="7" t="s">
        <v>41</v>
      </c>
      <c r="C2855" s="7">
        <v>6000</v>
      </c>
      <c r="D2855" s="7" t="s">
        <v>17</v>
      </c>
      <c r="E2855" s="83">
        <v>129.1</v>
      </c>
      <c r="F2855" s="7">
        <v>129.35</v>
      </c>
      <c r="G2855" s="7">
        <v>129.69999999999999</v>
      </c>
      <c r="H2855" s="83">
        <v>0</v>
      </c>
      <c r="I2855" s="8">
        <f t="shared" si="7164"/>
        <v>1500</v>
      </c>
      <c r="J2855" s="9">
        <f>(IF(D2855="SELL",IF(G2855="",0,F2855-G2855),IF(D2855="BUY",IF(G2855="",0,G2855-F2855))))*C2855</f>
        <v>2099.9999999999659</v>
      </c>
      <c r="K2855" s="8">
        <v>0</v>
      </c>
      <c r="L2855" s="8">
        <f t="shared" si="7165"/>
        <v>0.59999999999999432</v>
      </c>
      <c r="M2855" s="8">
        <f t="shared" si="7166"/>
        <v>3599.9999999999659</v>
      </c>
    </row>
    <row r="2856" spans="1:13" s="4" customFormat="1" x14ac:dyDescent="0.25">
      <c r="A2856" s="5">
        <v>42815</v>
      </c>
      <c r="B2856" s="7" t="s">
        <v>30</v>
      </c>
      <c r="C2856" s="7">
        <v>4500</v>
      </c>
      <c r="D2856" s="7" t="s">
        <v>17</v>
      </c>
      <c r="E2856" s="83">
        <v>148.25</v>
      </c>
      <c r="F2856" s="7">
        <v>148.6</v>
      </c>
      <c r="G2856" s="7">
        <v>0</v>
      </c>
      <c r="H2856" s="83">
        <v>0</v>
      </c>
      <c r="I2856" s="8">
        <f t="shared" si="7164"/>
        <v>1574.9999999999745</v>
      </c>
      <c r="J2856" s="9">
        <v>0</v>
      </c>
      <c r="K2856" s="8">
        <f>(IF(D2856="SELL",IF(H2856="",0,G2856-H2856),IF(D2856="BUY",IF(H2856="",0,(H2856-G2856)))))*C2856</f>
        <v>0</v>
      </c>
      <c r="L2856" s="8">
        <f t="shared" si="7165"/>
        <v>0.34999999999999432</v>
      </c>
      <c r="M2856" s="8">
        <f t="shared" si="7166"/>
        <v>1574.9999999999745</v>
      </c>
    </row>
    <row r="2857" spans="1:13" s="4" customFormat="1" x14ac:dyDescent="0.25">
      <c r="A2857" s="5">
        <v>42814</v>
      </c>
      <c r="B2857" s="7" t="s">
        <v>22</v>
      </c>
      <c r="C2857" s="7">
        <v>700</v>
      </c>
      <c r="D2857" s="7" t="s">
        <v>17</v>
      </c>
      <c r="E2857" s="83">
        <v>1286</v>
      </c>
      <c r="F2857" s="7">
        <v>1288.2</v>
      </c>
      <c r="G2857" s="7">
        <v>1291.2</v>
      </c>
      <c r="H2857" s="83">
        <v>1299</v>
      </c>
      <c r="I2857" s="8">
        <f t="shared" si="7164"/>
        <v>1540.0000000000318</v>
      </c>
      <c r="J2857" s="9">
        <f t="shared" ref="J2857:J2862" si="7170">(IF(D2857="SELL",IF(G2857="",0,F2857-G2857),IF(D2857="BUY",IF(G2857="",0,G2857-F2857))))*C2857</f>
        <v>2100</v>
      </c>
      <c r="K2857" s="8">
        <f>(IF(D2857="SELL",IF(H2857="",0,G2857-H2857),IF(D2857="BUY",IF(H2857="",0,(H2857-G2857)))))*C2857</f>
        <v>5459.9999999999682</v>
      </c>
      <c r="L2857" s="8">
        <f t="shared" si="7165"/>
        <v>13</v>
      </c>
      <c r="M2857" s="8">
        <f t="shared" si="7166"/>
        <v>9100</v>
      </c>
    </row>
    <row r="2858" spans="1:13" s="4" customFormat="1" x14ac:dyDescent="0.25">
      <c r="A2858" s="5">
        <v>42814</v>
      </c>
      <c r="B2858" s="7" t="s">
        <v>42</v>
      </c>
      <c r="C2858" s="7">
        <v>3000</v>
      </c>
      <c r="D2858" s="7" t="s">
        <v>17</v>
      </c>
      <c r="E2858" s="83">
        <v>204.5</v>
      </c>
      <c r="F2858" s="7">
        <v>205</v>
      </c>
      <c r="G2858" s="7">
        <v>205.7</v>
      </c>
      <c r="H2858" s="83">
        <v>0</v>
      </c>
      <c r="I2858" s="8">
        <f t="shared" si="7164"/>
        <v>1500</v>
      </c>
      <c r="J2858" s="9">
        <f t="shared" si="7170"/>
        <v>2099.9999999999659</v>
      </c>
      <c r="K2858" s="8">
        <v>0</v>
      </c>
      <c r="L2858" s="8">
        <f t="shared" si="7165"/>
        <v>1.1999999999999886</v>
      </c>
      <c r="M2858" s="8">
        <f t="shared" si="7166"/>
        <v>3599.9999999999659</v>
      </c>
    </row>
    <row r="2859" spans="1:13" s="4" customFormat="1" x14ac:dyDescent="0.25">
      <c r="A2859" s="5">
        <v>42814</v>
      </c>
      <c r="B2859" s="7" t="s">
        <v>30</v>
      </c>
      <c r="C2859" s="7">
        <v>4500</v>
      </c>
      <c r="D2859" s="7" t="s">
        <v>17</v>
      </c>
      <c r="E2859" s="83">
        <v>146.4</v>
      </c>
      <c r="F2859" s="7">
        <v>146.75</v>
      </c>
      <c r="G2859" s="7">
        <v>147.19999999999999</v>
      </c>
      <c r="H2859" s="83">
        <v>0</v>
      </c>
      <c r="I2859" s="8">
        <f t="shared" si="7164"/>
        <v>1574.9999999999745</v>
      </c>
      <c r="J2859" s="9">
        <f t="shared" si="7170"/>
        <v>2024.9999999999488</v>
      </c>
      <c r="K2859" s="8">
        <v>0</v>
      </c>
      <c r="L2859" s="8">
        <f t="shared" si="7165"/>
        <v>0.79999999999998306</v>
      </c>
      <c r="M2859" s="8">
        <f t="shared" si="7166"/>
        <v>3599.9999999999236</v>
      </c>
    </row>
    <row r="2860" spans="1:13" s="4" customFormat="1" x14ac:dyDescent="0.25">
      <c r="A2860" s="5">
        <v>42814</v>
      </c>
      <c r="B2860" s="7" t="s">
        <v>25</v>
      </c>
      <c r="C2860" s="7">
        <v>2000</v>
      </c>
      <c r="D2860" s="7" t="s">
        <v>17</v>
      </c>
      <c r="E2860" s="83">
        <v>445</v>
      </c>
      <c r="F2860" s="7">
        <v>445.8</v>
      </c>
      <c r="G2860" s="7">
        <v>446.8</v>
      </c>
      <c r="H2860" s="83">
        <v>0</v>
      </c>
      <c r="I2860" s="8">
        <f t="shared" si="7164"/>
        <v>1600.0000000000227</v>
      </c>
      <c r="J2860" s="9">
        <f t="shared" si="7170"/>
        <v>2000</v>
      </c>
      <c r="K2860" s="8">
        <v>0</v>
      </c>
      <c r="L2860" s="8">
        <f t="shared" si="7165"/>
        <v>1.8000000000000114</v>
      </c>
      <c r="M2860" s="8">
        <f t="shared" si="7166"/>
        <v>3600.0000000000227</v>
      </c>
    </row>
    <row r="2861" spans="1:13" s="4" customFormat="1" x14ac:dyDescent="0.25">
      <c r="A2861" s="5">
        <v>42811</v>
      </c>
      <c r="B2861" s="7" t="s">
        <v>19</v>
      </c>
      <c r="C2861" s="7">
        <v>5000</v>
      </c>
      <c r="D2861" s="7" t="s">
        <v>17</v>
      </c>
      <c r="E2861" s="83">
        <v>147.30000000000001</v>
      </c>
      <c r="F2861" s="7">
        <v>147.6</v>
      </c>
      <c r="G2861" s="7">
        <v>148</v>
      </c>
      <c r="H2861" s="83">
        <v>0</v>
      </c>
      <c r="I2861" s="8">
        <f t="shared" si="7164"/>
        <v>1499.9999999999147</v>
      </c>
      <c r="J2861" s="9">
        <f t="shared" si="7170"/>
        <v>2000.0000000000284</v>
      </c>
      <c r="K2861" s="8">
        <v>0</v>
      </c>
      <c r="L2861" s="8">
        <f t="shared" si="7165"/>
        <v>0.69999999999998863</v>
      </c>
      <c r="M2861" s="8">
        <f t="shared" si="7166"/>
        <v>3499.9999999999432</v>
      </c>
    </row>
    <row r="2862" spans="1:13" s="4" customFormat="1" x14ac:dyDescent="0.25">
      <c r="A2862" s="5">
        <v>42811</v>
      </c>
      <c r="B2862" s="7" t="s">
        <v>33</v>
      </c>
      <c r="C2862" s="7">
        <v>1000</v>
      </c>
      <c r="D2862" s="7" t="s">
        <v>17</v>
      </c>
      <c r="E2862" s="83">
        <v>484</v>
      </c>
      <c r="F2862" s="7">
        <v>485.5</v>
      </c>
      <c r="G2862" s="7">
        <v>487</v>
      </c>
      <c r="H2862" s="83">
        <v>0</v>
      </c>
      <c r="I2862" s="8">
        <f t="shared" si="7164"/>
        <v>1500</v>
      </c>
      <c r="J2862" s="9">
        <f t="shared" si="7170"/>
        <v>1500</v>
      </c>
      <c r="K2862" s="8">
        <v>0</v>
      </c>
      <c r="L2862" s="8">
        <f t="shared" si="7165"/>
        <v>3</v>
      </c>
      <c r="M2862" s="8">
        <f t="shared" si="7166"/>
        <v>3000</v>
      </c>
    </row>
    <row r="2863" spans="1:13" s="4" customFormat="1" x14ac:dyDescent="0.25">
      <c r="A2863" s="5">
        <v>42811</v>
      </c>
      <c r="B2863" s="7" t="s">
        <v>38</v>
      </c>
      <c r="C2863" s="7">
        <v>6000</v>
      </c>
      <c r="D2863" s="7" t="s">
        <v>17</v>
      </c>
      <c r="E2863" s="83">
        <v>139.80000000000001</v>
      </c>
      <c r="F2863" s="7">
        <v>138.85</v>
      </c>
      <c r="G2863" s="7">
        <v>0</v>
      </c>
      <c r="H2863" s="83">
        <v>0</v>
      </c>
      <c r="I2863" s="8">
        <f t="shared" si="7164"/>
        <v>-5700.0000000001019</v>
      </c>
      <c r="J2863" s="9">
        <v>0</v>
      </c>
      <c r="K2863" s="8">
        <f>(IF(D2863="SELL",IF(H2863="",0,G2863-H2863),IF(D2863="BUY",IF(H2863="",0,(H2863-G2863)))))*C2863</f>
        <v>0</v>
      </c>
      <c r="L2863" s="8">
        <f t="shared" si="7165"/>
        <v>-0.95000000000001694</v>
      </c>
      <c r="M2863" s="8">
        <f t="shared" si="7166"/>
        <v>-5700.0000000001019</v>
      </c>
    </row>
    <row r="2864" spans="1:13" s="4" customFormat="1" x14ac:dyDescent="0.25">
      <c r="A2864" s="5">
        <v>42811</v>
      </c>
      <c r="B2864" s="7" t="s">
        <v>43</v>
      </c>
      <c r="C2864" s="7">
        <v>2500</v>
      </c>
      <c r="D2864" s="7" t="s">
        <v>17</v>
      </c>
      <c r="E2864" s="83">
        <v>308.3</v>
      </c>
      <c r="F2864" s="7">
        <v>306</v>
      </c>
      <c r="G2864" s="7">
        <v>0</v>
      </c>
      <c r="H2864" s="83">
        <v>0</v>
      </c>
      <c r="I2864" s="8">
        <f t="shared" si="7164"/>
        <v>-5750.0000000000282</v>
      </c>
      <c r="J2864" s="9">
        <v>0</v>
      </c>
      <c r="K2864" s="8">
        <f>(IF(D2864="SELL",IF(H2864="",0,G2864-H2864),IF(D2864="BUY",IF(H2864="",0,(H2864-G2864)))))*C2864</f>
        <v>0</v>
      </c>
      <c r="L2864" s="8">
        <f t="shared" si="7165"/>
        <v>-2.3000000000000114</v>
      </c>
      <c r="M2864" s="8">
        <f t="shared" si="7166"/>
        <v>-5750.0000000000282</v>
      </c>
    </row>
    <row r="2865" spans="1:13" s="4" customFormat="1" x14ac:dyDescent="0.25">
      <c r="A2865" s="5">
        <v>42810</v>
      </c>
      <c r="B2865" s="7" t="s">
        <v>44</v>
      </c>
      <c r="C2865" s="7">
        <v>3500</v>
      </c>
      <c r="D2865" s="7" t="s">
        <v>17</v>
      </c>
      <c r="E2865" s="83">
        <v>195.8</v>
      </c>
      <c r="F2865" s="7">
        <v>196.25</v>
      </c>
      <c r="G2865" s="7">
        <v>196.85</v>
      </c>
      <c r="H2865" s="83">
        <v>198.5</v>
      </c>
      <c r="I2865" s="8">
        <f t="shared" si="7164"/>
        <v>1574.9999999999602</v>
      </c>
      <c r="J2865" s="9">
        <f t="shared" ref="J2865:J2871" si="7171">(IF(D2865="SELL",IF(G2865="",0,F2865-G2865),IF(D2865="BUY",IF(G2865="",0,G2865-F2865))))*C2865</f>
        <v>2099.99999999998</v>
      </c>
      <c r="K2865" s="8">
        <f>(IF(D2865="SELL",IF(H2865="",0,G2865-H2865),IF(D2865="BUY",IF(H2865="",0,(H2865-G2865)))))*C2865</f>
        <v>5775.00000000002</v>
      </c>
      <c r="L2865" s="8">
        <f t="shared" si="7165"/>
        <v>2.6999999999999886</v>
      </c>
      <c r="M2865" s="8">
        <f t="shared" si="7166"/>
        <v>9449.99999999996</v>
      </c>
    </row>
    <row r="2866" spans="1:13" s="4" customFormat="1" x14ac:dyDescent="0.25">
      <c r="A2866" s="5">
        <v>42810</v>
      </c>
      <c r="B2866" s="7" t="s">
        <v>45</v>
      </c>
      <c r="C2866" s="7">
        <v>3000</v>
      </c>
      <c r="D2866" s="7" t="s">
        <v>17</v>
      </c>
      <c r="E2866" s="83">
        <v>187.2</v>
      </c>
      <c r="F2866" s="7">
        <v>187.7</v>
      </c>
      <c r="G2866" s="7">
        <v>188.4</v>
      </c>
      <c r="H2866" s="83">
        <v>190.3</v>
      </c>
      <c r="I2866" s="8">
        <f t="shared" si="7164"/>
        <v>1500</v>
      </c>
      <c r="J2866" s="9">
        <f t="shared" si="7171"/>
        <v>2100.0000000000509</v>
      </c>
      <c r="K2866" s="8">
        <f>(IF(D2866="SELL",IF(H2866="",0,G2866-H2866),IF(D2866="BUY",IF(H2866="",0,(H2866-G2866)))))*C2866</f>
        <v>5700.0000000000173</v>
      </c>
      <c r="L2866" s="8">
        <f t="shared" si="7165"/>
        <v>3.1000000000000232</v>
      </c>
      <c r="M2866" s="8">
        <f t="shared" si="7166"/>
        <v>9300.0000000000691</v>
      </c>
    </row>
    <row r="2867" spans="1:13" s="4" customFormat="1" x14ac:dyDescent="0.25">
      <c r="A2867" s="5">
        <v>42810</v>
      </c>
      <c r="B2867" s="7" t="s">
        <v>19</v>
      </c>
      <c r="C2867" s="7">
        <v>5000</v>
      </c>
      <c r="D2867" s="7" t="s">
        <v>17</v>
      </c>
      <c r="E2867" s="83">
        <v>148.30000000000001</v>
      </c>
      <c r="F2867" s="7">
        <v>148.6</v>
      </c>
      <c r="G2867" s="7">
        <v>149</v>
      </c>
      <c r="H2867" s="83">
        <v>150</v>
      </c>
      <c r="I2867" s="8">
        <f t="shared" si="7164"/>
        <v>1499.9999999999147</v>
      </c>
      <c r="J2867" s="9">
        <f t="shared" si="7171"/>
        <v>2000.0000000000284</v>
      </c>
      <c r="K2867" s="8">
        <f>(IF(D2867="SELL",IF(H2867="",0,G2867-H2867),IF(D2867="BUY",IF(H2867="",0,(H2867-G2867)))))*C2867</f>
        <v>5000</v>
      </c>
      <c r="L2867" s="8">
        <f t="shared" si="7165"/>
        <v>1.6999999999999886</v>
      </c>
      <c r="M2867" s="8">
        <f t="shared" si="7166"/>
        <v>8499.9999999999436</v>
      </c>
    </row>
    <row r="2868" spans="1:13" s="4" customFormat="1" x14ac:dyDescent="0.25">
      <c r="A2868" s="5">
        <v>42810</v>
      </c>
      <c r="B2868" s="7" t="s">
        <v>22</v>
      </c>
      <c r="C2868" s="7">
        <v>700</v>
      </c>
      <c r="D2868" s="7" t="s">
        <v>17</v>
      </c>
      <c r="E2868" s="83">
        <v>1270</v>
      </c>
      <c r="F2868" s="7">
        <v>1272.2</v>
      </c>
      <c r="G2868" s="7">
        <v>1275.2</v>
      </c>
      <c r="H2868" s="83">
        <v>0</v>
      </c>
      <c r="I2868" s="8">
        <f t="shared" si="7164"/>
        <v>1540.0000000000318</v>
      </c>
      <c r="J2868" s="9">
        <f t="shared" si="7171"/>
        <v>2100</v>
      </c>
      <c r="K2868" s="8">
        <v>0</v>
      </c>
      <c r="L2868" s="8">
        <f t="shared" si="7165"/>
        <v>5.2000000000000455</v>
      </c>
      <c r="M2868" s="8">
        <f t="shared" si="7166"/>
        <v>3640.0000000000318</v>
      </c>
    </row>
    <row r="2869" spans="1:13" s="4" customFormat="1" x14ac:dyDescent="0.25">
      <c r="A2869" s="5">
        <v>42809</v>
      </c>
      <c r="B2869" s="7" t="s">
        <v>22</v>
      </c>
      <c r="C2869" s="7">
        <v>700</v>
      </c>
      <c r="D2869" s="7" t="s">
        <v>17</v>
      </c>
      <c r="E2869" s="83">
        <v>1256</v>
      </c>
      <c r="F2869" s="7">
        <v>1258.2</v>
      </c>
      <c r="G2869" s="7">
        <v>1261.2</v>
      </c>
      <c r="H2869" s="83">
        <v>1271</v>
      </c>
      <c r="I2869" s="8">
        <f t="shared" si="7164"/>
        <v>1540.0000000000318</v>
      </c>
      <c r="J2869" s="9">
        <f t="shared" si="7171"/>
        <v>2100</v>
      </c>
      <c r="K2869" s="8">
        <f>(IF(D2869="SELL",IF(H2869="",0,G2869-H2869),IF(D2869="BUY",IF(H2869="",0,(H2869-G2869)))))*C2869</f>
        <v>6859.9999999999682</v>
      </c>
      <c r="L2869" s="8">
        <f t="shared" si="7165"/>
        <v>15</v>
      </c>
      <c r="M2869" s="8">
        <f t="shared" si="7166"/>
        <v>10500</v>
      </c>
    </row>
    <row r="2870" spans="1:13" s="4" customFormat="1" x14ac:dyDescent="0.25">
      <c r="A2870" s="5">
        <v>42809</v>
      </c>
      <c r="B2870" s="7" t="s">
        <v>46</v>
      </c>
      <c r="C2870" s="7">
        <v>7000</v>
      </c>
      <c r="D2870" s="7" t="s">
        <v>17</v>
      </c>
      <c r="E2870" s="83">
        <v>150.30000000000001</v>
      </c>
      <c r="F2870" s="7">
        <v>150.55000000000001</v>
      </c>
      <c r="G2870" s="7">
        <v>150.85</v>
      </c>
      <c r="H2870" s="83">
        <v>0</v>
      </c>
      <c r="I2870" s="8">
        <f t="shared" si="7164"/>
        <v>1750</v>
      </c>
      <c r="J2870" s="9">
        <f t="shared" si="7171"/>
        <v>2099.9999999998809</v>
      </c>
      <c r="K2870" s="8">
        <v>0</v>
      </c>
      <c r="L2870" s="8">
        <f t="shared" si="7165"/>
        <v>0.54999999999998295</v>
      </c>
      <c r="M2870" s="8">
        <f t="shared" si="7166"/>
        <v>3849.9999999998809</v>
      </c>
    </row>
    <row r="2871" spans="1:13" s="4" customFormat="1" x14ac:dyDescent="0.25">
      <c r="A2871" s="5">
        <v>42809</v>
      </c>
      <c r="B2871" s="7" t="s">
        <v>29</v>
      </c>
      <c r="C2871" s="7">
        <v>3500</v>
      </c>
      <c r="D2871" s="7" t="s">
        <v>17</v>
      </c>
      <c r="E2871" s="83">
        <v>163.05000000000001</v>
      </c>
      <c r="F2871" s="7">
        <v>163.5</v>
      </c>
      <c r="G2871" s="7">
        <v>164.1</v>
      </c>
      <c r="H2871" s="83">
        <v>0</v>
      </c>
      <c r="I2871" s="8">
        <f t="shared" si="7164"/>
        <v>1574.9999999999602</v>
      </c>
      <c r="J2871" s="9">
        <f t="shared" si="7171"/>
        <v>2099.99999999998</v>
      </c>
      <c r="K2871" s="8">
        <v>0</v>
      </c>
      <c r="L2871" s="8">
        <f t="shared" si="7165"/>
        <v>1.0499999999999829</v>
      </c>
      <c r="M2871" s="8">
        <f t="shared" si="7166"/>
        <v>3674.9999999999404</v>
      </c>
    </row>
    <row r="2872" spans="1:13" s="4" customFormat="1" x14ac:dyDescent="0.25">
      <c r="A2872" s="5">
        <v>42809</v>
      </c>
      <c r="B2872" s="7" t="s">
        <v>47</v>
      </c>
      <c r="C2872" s="7">
        <v>4000</v>
      </c>
      <c r="D2872" s="7" t="s">
        <v>17</v>
      </c>
      <c r="E2872" s="83">
        <v>150.69999999999999</v>
      </c>
      <c r="F2872" s="7">
        <v>151.1</v>
      </c>
      <c r="G2872" s="7">
        <v>0</v>
      </c>
      <c r="H2872" s="83">
        <v>0</v>
      </c>
      <c r="I2872" s="8">
        <f t="shared" si="7164"/>
        <v>1600.0000000000227</v>
      </c>
      <c r="J2872" s="9">
        <v>0</v>
      </c>
      <c r="K2872" s="8">
        <f>(IF(D2872="SELL",IF(H2872="",0,G2872-H2872),IF(D2872="BUY",IF(H2872="",0,(H2872-G2872)))))*C2872</f>
        <v>0</v>
      </c>
      <c r="L2872" s="8">
        <f t="shared" si="7165"/>
        <v>0.40000000000000568</v>
      </c>
      <c r="M2872" s="8">
        <f t="shared" si="7166"/>
        <v>1600.0000000000227</v>
      </c>
    </row>
    <row r="2873" spans="1:13" s="4" customFormat="1" x14ac:dyDescent="0.25">
      <c r="A2873" s="5">
        <v>42808</v>
      </c>
      <c r="B2873" s="7" t="s">
        <v>48</v>
      </c>
      <c r="C2873" s="7">
        <v>9000</v>
      </c>
      <c r="D2873" s="7" t="s">
        <v>17</v>
      </c>
      <c r="E2873" s="83">
        <v>120.7</v>
      </c>
      <c r="F2873" s="7">
        <v>121</v>
      </c>
      <c r="G2873" s="7">
        <v>121.35</v>
      </c>
      <c r="H2873" s="83">
        <v>122.2</v>
      </c>
      <c r="I2873" s="8">
        <f t="shared" si="7164"/>
        <v>2699.9999999999745</v>
      </c>
      <c r="J2873" s="9">
        <f>(IF(D2873="SELL",IF(G2873="",0,F2873-G2873),IF(D2873="BUY",IF(G2873="",0,G2873-F2873))))*C2873</f>
        <v>3149.9999999999491</v>
      </c>
      <c r="K2873" s="8">
        <f>(IF(D2873="SELL",IF(H2873="",0,G2873-H2873),IF(D2873="BUY",IF(H2873="",0,(H2873-G2873)))))*C2873</f>
        <v>7650.0000000000764</v>
      </c>
      <c r="L2873" s="8">
        <f t="shared" si="7165"/>
        <v>1.5</v>
      </c>
      <c r="M2873" s="8">
        <f t="shared" si="7166"/>
        <v>13500</v>
      </c>
    </row>
    <row r="2874" spans="1:13" s="4" customFormat="1" x14ac:dyDescent="0.25">
      <c r="A2874" s="5">
        <v>42808</v>
      </c>
      <c r="B2874" s="7" t="s">
        <v>40</v>
      </c>
      <c r="C2874" s="7">
        <v>2500</v>
      </c>
      <c r="D2874" s="7" t="s">
        <v>17</v>
      </c>
      <c r="E2874" s="83">
        <v>283.2</v>
      </c>
      <c r="F2874" s="7">
        <v>283.8</v>
      </c>
      <c r="G2874" s="7">
        <v>284.60000000000002</v>
      </c>
      <c r="H2874" s="83">
        <v>287</v>
      </c>
      <c r="I2874" s="8">
        <f t="shared" si="7164"/>
        <v>1500.0000000000568</v>
      </c>
      <c r="J2874" s="9">
        <f>(IF(D2874="SELL",IF(G2874="",0,F2874-G2874),IF(D2874="BUY",IF(G2874="",0,G2874-F2874))))*C2874</f>
        <v>2000.0000000000284</v>
      </c>
      <c r="K2874" s="8">
        <f>(IF(D2874="SELL",IF(H2874="",0,G2874-H2874),IF(D2874="BUY",IF(H2874="",0,(H2874-G2874)))))*C2874</f>
        <v>5999.9999999999436</v>
      </c>
      <c r="L2874" s="8">
        <f t="shared" si="7165"/>
        <v>3.8000000000000118</v>
      </c>
      <c r="M2874" s="8">
        <f t="shared" si="7166"/>
        <v>9500.0000000000291</v>
      </c>
    </row>
    <row r="2875" spans="1:13" s="4" customFormat="1" x14ac:dyDescent="0.25">
      <c r="A2875" s="5">
        <v>42808</v>
      </c>
      <c r="B2875" s="7" t="s">
        <v>49</v>
      </c>
      <c r="C2875" s="7">
        <v>700</v>
      </c>
      <c r="D2875" s="7" t="s">
        <v>17</v>
      </c>
      <c r="E2875" s="83">
        <v>1529</v>
      </c>
      <c r="F2875" s="7">
        <v>1531.2</v>
      </c>
      <c r="G2875" s="7">
        <v>1534.2</v>
      </c>
      <c r="H2875" s="83">
        <v>1539.4</v>
      </c>
      <c r="I2875" s="8">
        <f t="shared" si="7164"/>
        <v>1540.0000000000318</v>
      </c>
      <c r="J2875" s="9">
        <f>(IF(D2875="SELL",IF(G2875="",0,F2875-G2875),IF(D2875="BUY",IF(G2875="",0,G2875-F2875))))*C2875</f>
        <v>2100</v>
      </c>
      <c r="K2875" s="8">
        <f>(IF(D2875="SELL",IF(H2875="",0,G2875-H2875),IF(D2875="BUY",IF(H2875="",0,(H2875-G2875)))))*C2875</f>
        <v>3640.0000000000318</v>
      </c>
      <c r="L2875" s="8">
        <f t="shared" si="7165"/>
        <v>10.400000000000091</v>
      </c>
      <c r="M2875" s="8">
        <f t="shared" si="7166"/>
        <v>7280.0000000000637</v>
      </c>
    </row>
    <row r="2876" spans="1:13" s="4" customFormat="1" x14ac:dyDescent="0.25">
      <c r="A2876" s="5">
        <v>42808</v>
      </c>
      <c r="B2876" s="7" t="s">
        <v>50</v>
      </c>
      <c r="C2876" s="7">
        <v>500</v>
      </c>
      <c r="D2876" s="7" t="s">
        <v>17</v>
      </c>
      <c r="E2876" s="83">
        <v>1562</v>
      </c>
      <c r="F2876" s="7">
        <v>1565</v>
      </c>
      <c r="G2876" s="7">
        <v>1569</v>
      </c>
      <c r="H2876" s="83">
        <v>0</v>
      </c>
      <c r="I2876" s="8">
        <f t="shared" si="7164"/>
        <v>1500</v>
      </c>
      <c r="J2876" s="9">
        <f>(IF(D2876="SELL",IF(G2876="",0,F2876-G2876),IF(D2876="BUY",IF(G2876="",0,G2876-F2876))))*C2876</f>
        <v>2000</v>
      </c>
      <c r="K2876" s="8">
        <v>0</v>
      </c>
      <c r="L2876" s="8">
        <f t="shared" si="7165"/>
        <v>7</v>
      </c>
      <c r="M2876" s="8">
        <f t="shared" si="7166"/>
        <v>3500</v>
      </c>
    </row>
    <row r="2877" spans="1:13" s="4" customFormat="1" x14ac:dyDescent="0.25">
      <c r="A2877" s="5">
        <v>42804</v>
      </c>
      <c r="B2877" s="7" t="s">
        <v>35</v>
      </c>
      <c r="C2877" s="7">
        <v>2000</v>
      </c>
      <c r="D2877" s="7" t="s">
        <v>17</v>
      </c>
      <c r="E2877" s="83">
        <v>740.5</v>
      </c>
      <c r="F2877" s="7">
        <v>741.3</v>
      </c>
      <c r="G2877" s="7">
        <v>742.3</v>
      </c>
      <c r="H2877" s="83">
        <v>746</v>
      </c>
      <c r="I2877" s="8">
        <f t="shared" si="7164"/>
        <v>1599.9999999999091</v>
      </c>
      <c r="J2877" s="9">
        <f>(IF(D2877="SELL",IF(G2877="",0,F2877-G2877),IF(D2877="BUY",IF(G2877="",0,G2877-F2877))))*C2877</f>
        <v>2000</v>
      </c>
      <c r="K2877" s="8">
        <f t="shared" ref="K2877:K2883" si="7172">(IF(D2877="SELL",IF(H2877="",0,G2877-H2877),IF(D2877="BUY",IF(H2877="",0,(H2877-G2877)))))*C2877</f>
        <v>7400.0000000000909</v>
      </c>
      <c r="L2877" s="8">
        <f t="shared" si="7165"/>
        <v>5.5</v>
      </c>
      <c r="M2877" s="8">
        <f t="shared" si="7166"/>
        <v>11000</v>
      </c>
    </row>
    <row r="2878" spans="1:13" s="4" customFormat="1" x14ac:dyDescent="0.25">
      <c r="A2878" s="5">
        <v>42804</v>
      </c>
      <c r="B2878" s="7" t="s">
        <v>51</v>
      </c>
      <c r="C2878" s="7">
        <v>1000</v>
      </c>
      <c r="D2878" s="7" t="s">
        <v>17</v>
      </c>
      <c r="E2878" s="83">
        <v>852</v>
      </c>
      <c r="F2878" s="7">
        <v>846.4</v>
      </c>
      <c r="G2878" s="7">
        <v>0</v>
      </c>
      <c r="H2878" s="83">
        <v>0</v>
      </c>
      <c r="I2878" s="8">
        <f t="shared" si="7164"/>
        <v>-5600.0000000000227</v>
      </c>
      <c r="J2878" s="9">
        <v>0</v>
      </c>
      <c r="K2878" s="8">
        <f t="shared" si="7172"/>
        <v>0</v>
      </c>
      <c r="L2878" s="8">
        <f t="shared" si="7165"/>
        <v>-5.6000000000000227</v>
      </c>
      <c r="M2878" s="8">
        <f t="shared" si="7166"/>
        <v>-5600.0000000000227</v>
      </c>
    </row>
    <row r="2879" spans="1:13" s="4" customFormat="1" x14ac:dyDescent="0.25">
      <c r="A2879" s="5">
        <v>42804</v>
      </c>
      <c r="B2879" s="7" t="s">
        <v>28</v>
      </c>
      <c r="C2879" s="7">
        <v>3000</v>
      </c>
      <c r="D2879" s="7" t="s">
        <v>17</v>
      </c>
      <c r="E2879" s="83">
        <v>274.39999999999998</v>
      </c>
      <c r="F2879" s="7">
        <v>272.5</v>
      </c>
      <c r="G2879" s="7">
        <v>0</v>
      </c>
      <c r="H2879" s="83">
        <v>0</v>
      </c>
      <c r="I2879" s="8">
        <f t="shared" si="7164"/>
        <v>-5699.9999999999318</v>
      </c>
      <c r="J2879" s="9">
        <v>0</v>
      </c>
      <c r="K2879" s="8">
        <f t="shared" si="7172"/>
        <v>0</v>
      </c>
      <c r="L2879" s="8">
        <f t="shared" si="7165"/>
        <v>-1.8999999999999773</v>
      </c>
      <c r="M2879" s="8">
        <f t="shared" si="7166"/>
        <v>-5699.9999999999318</v>
      </c>
    </row>
    <row r="2880" spans="1:13" s="4" customFormat="1" x14ac:dyDescent="0.25">
      <c r="A2880" s="5">
        <v>42804</v>
      </c>
      <c r="B2880" s="7" t="s">
        <v>36</v>
      </c>
      <c r="C2880" s="7">
        <v>6000</v>
      </c>
      <c r="D2880" s="7" t="s">
        <v>17</v>
      </c>
      <c r="E2880" s="83">
        <v>153.4</v>
      </c>
      <c r="F2880" s="7">
        <v>152.44999999999999</v>
      </c>
      <c r="G2880" s="7">
        <v>0</v>
      </c>
      <c r="H2880" s="83">
        <v>0</v>
      </c>
      <c r="I2880" s="8">
        <f t="shared" si="7164"/>
        <v>-5700.0000000001019</v>
      </c>
      <c r="J2880" s="9">
        <v>0</v>
      </c>
      <c r="K2880" s="8">
        <f t="shared" si="7172"/>
        <v>0</v>
      </c>
      <c r="L2880" s="8">
        <f t="shared" si="7165"/>
        <v>-0.95000000000001694</v>
      </c>
      <c r="M2880" s="8">
        <f t="shared" si="7166"/>
        <v>-5700.0000000001019</v>
      </c>
    </row>
    <row r="2881" spans="1:13" s="4" customFormat="1" x14ac:dyDescent="0.25">
      <c r="A2881" s="5">
        <v>42803</v>
      </c>
      <c r="B2881" s="7" t="s">
        <v>24</v>
      </c>
      <c r="C2881" s="7">
        <v>6000</v>
      </c>
      <c r="D2881" s="7" t="s">
        <v>20</v>
      </c>
      <c r="E2881" s="83">
        <v>131.30000000000001</v>
      </c>
      <c r="F2881" s="7">
        <v>131.05000000000001</v>
      </c>
      <c r="G2881" s="7">
        <v>130.69999999999999</v>
      </c>
      <c r="H2881" s="83">
        <v>129.69999999999999</v>
      </c>
      <c r="I2881" s="8">
        <f t="shared" si="7164"/>
        <v>1500</v>
      </c>
      <c r="J2881" s="9">
        <f t="shared" ref="J2881:J2887" si="7173">(IF(D2881="SELL",IF(G2881="",0,F2881-G2881),IF(D2881="BUY",IF(G2881="",0,G2881-F2881))))*C2881</f>
        <v>2100.0000000001364</v>
      </c>
      <c r="K2881" s="8">
        <f t="shared" si="7172"/>
        <v>6000</v>
      </c>
      <c r="L2881" s="8">
        <f t="shared" si="7165"/>
        <v>1.6000000000000227</v>
      </c>
      <c r="M2881" s="8">
        <f t="shared" si="7166"/>
        <v>9600.0000000001364</v>
      </c>
    </row>
    <row r="2882" spans="1:13" s="4" customFormat="1" x14ac:dyDescent="0.25">
      <c r="A2882" s="5">
        <v>42803</v>
      </c>
      <c r="B2882" s="7" t="s">
        <v>52</v>
      </c>
      <c r="C2882" s="7">
        <v>7000</v>
      </c>
      <c r="D2882" s="7" t="s">
        <v>20</v>
      </c>
      <c r="E2882" s="83">
        <v>105.35</v>
      </c>
      <c r="F2882" s="7">
        <v>105.1</v>
      </c>
      <c r="G2882" s="7">
        <v>104.8</v>
      </c>
      <c r="H2882" s="83">
        <v>104</v>
      </c>
      <c r="I2882" s="8">
        <f t="shared" si="7164"/>
        <v>1750</v>
      </c>
      <c r="J2882" s="9">
        <f t="shared" si="7173"/>
        <v>2099.99999999998</v>
      </c>
      <c r="K2882" s="8">
        <f t="shared" si="7172"/>
        <v>5599.99999999998</v>
      </c>
      <c r="L2882" s="8">
        <f t="shared" si="7165"/>
        <v>1.3499999999999943</v>
      </c>
      <c r="M2882" s="8">
        <f t="shared" si="7166"/>
        <v>9449.99999999996</v>
      </c>
    </row>
    <row r="2883" spans="1:13" s="4" customFormat="1" x14ac:dyDescent="0.25">
      <c r="A2883" s="5">
        <v>42803</v>
      </c>
      <c r="B2883" s="7" t="s">
        <v>53</v>
      </c>
      <c r="C2883" s="7">
        <v>1200</v>
      </c>
      <c r="D2883" s="7" t="s">
        <v>17</v>
      </c>
      <c r="E2883" s="83">
        <v>586</v>
      </c>
      <c r="F2883" s="7">
        <v>587.29999999999995</v>
      </c>
      <c r="G2883" s="7">
        <v>589</v>
      </c>
      <c r="H2883" s="83">
        <v>593</v>
      </c>
      <c r="I2883" s="8">
        <f t="shared" si="7164"/>
        <v>1559.9999999999454</v>
      </c>
      <c r="J2883" s="9">
        <f t="shared" si="7173"/>
        <v>2040.0000000000546</v>
      </c>
      <c r="K2883" s="8">
        <f t="shared" si="7172"/>
        <v>4800</v>
      </c>
      <c r="L2883" s="8">
        <f t="shared" si="7165"/>
        <v>7</v>
      </c>
      <c r="M2883" s="8">
        <f t="shared" si="7166"/>
        <v>8400</v>
      </c>
    </row>
    <row r="2884" spans="1:13" s="4" customFormat="1" x14ac:dyDescent="0.25">
      <c r="A2884" s="5">
        <v>42803</v>
      </c>
      <c r="B2884" s="7" t="s">
        <v>22</v>
      </c>
      <c r="C2884" s="7">
        <v>700</v>
      </c>
      <c r="D2884" s="7" t="s">
        <v>17</v>
      </c>
      <c r="E2884" s="83">
        <v>1171</v>
      </c>
      <c r="F2884" s="7">
        <v>1173.2</v>
      </c>
      <c r="G2884" s="7">
        <v>1176.2</v>
      </c>
      <c r="H2884" s="83">
        <v>0</v>
      </c>
      <c r="I2884" s="8">
        <f t="shared" ref="I2884:I2947" si="7174">(IF(D2884="SELL",E2884-F2884,IF(D2884="BUY",F2884-E2884)))*C2884</f>
        <v>1540.0000000000318</v>
      </c>
      <c r="J2884" s="9">
        <f t="shared" si="7173"/>
        <v>2100</v>
      </c>
      <c r="K2884" s="8">
        <v>0</v>
      </c>
      <c r="L2884" s="8">
        <f t="shared" ref="L2884:L2947" si="7175">(J2884+I2884+K2884)/C2884</f>
        <v>5.2000000000000455</v>
      </c>
      <c r="M2884" s="8">
        <f t="shared" ref="M2884:M2947" si="7176">L2884*C2884</f>
        <v>3640.0000000000318</v>
      </c>
    </row>
    <row r="2885" spans="1:13" s="4" customFormat="1" x14ac:dyDescent="0.25">
      <c r="A2885" s="5">
        <v>42803</v>
      </c>
      <c r="B2885" s="7" t="s">
        <v>54</v>
      </c>
      <c r="C2885" s="7">
        <v>3750</v>
      </c>
      <c r="D2885" s="7" t="s">
        <v>20</v>
      </c>
      <c r="E2885" s="83">
        <v>191.5</v>
      </c>
      <c r="F2885" s="7">
        <v>191.1</v>
      </c>
      <c r="G2885" s="7">
        <v>190.55</v>
      </c>
      <c r="H2885" s="83">
        <v>0</v>
      </c>
      <c r="I2885" s="8">
        <f t="shared" si="7174"/>
        <v>1500.0000000000214</v>
      </c>
      <c r="J2885" s="9">
        <f t="shared" si="7173"/>
        <v>2062.4999999999359</v>
      </c>
      <c r="K2885" s="8">
        <v>0</v>
      </c>
      <c r="L2885" s="8">
        <f t="shared" si="7175"/>
        <v>0.94999999999998863</v>
      </c>
      <c r="M2885" s="8">
        <f t="shared" si="7176"/>
        <v>3562.4999999999573</v>
      </c>
    </row>
    <row r="2886" spans="1:13" s="4" customFormat="1" x14ac:dyDescent="0.25">
      <c r="A2886" s="5">
        <v>42802</v>
      </c>
      <c r="B2886" s="7" t="s">
        <v>24</v>
      </c>
      <c r="C2886" s="7">
        <v>6000</v>
      </c>
      <c r="D2886" s="7" t="s">
        <v>20</v>
      </c>
      <c r="E2886" s="83">
        <v>134</v>
      </c>
      <c r="F2886" s="7">
        <v>133.75</v>
      </c>
      <c r="G2886" s="7">
        <v>133.4</v>
      </c>
      <c r="H2886" s="83">
        <v>132.4</v>
      </c>
      <c r="I2886" s="8">
        <f t="shared" si="7174"/>
        <v>1500</v>
      </c>
      <c r="J2886" s="9">
        <f t="shared" si="7173"/>
        <v>2099.9999999999659</v>
      </c>
      <c r="K2886" s="8">
        <f>(IF(D2886="SELL",IF(H2886="",0,G2886-H2886),IF(D2886="BUY",IF(H2886="",0,(H2886-G2886)))))*C2886</f>
        <v>6000</v>
      </c>
      <c r="L2886" s="8">
        <f t="shared" si="7175"/>
        <v>1.5999999999999943</v>
      </c>
      <c r="M2886" s="8">
        <f t="shared" si="7176"/>
        <v>9599.9999999999654</v>
      </c>
    </row>
    <row r="2887" spans="1:13" s="4" customFormat="1" x14ac:dyDescent="0.25">
      <c r="A2887" s="5">
        <v>42802</v>
      </c>
      <c r="B2887" s="7" t="s">
        <v>19</v>
      </c>
      <c r="C2887" s="7">
        <v>5000</v>
      </c>
      <c r="D2887" s="7" t="s">
        <v>20</v>
      </c>
      <c r="E2887" s="83">
        <v>144</v>
      </c>
      <c r="F2887" s="7">
        <v>143.69999999999999</v>
      </c>
      <c r="G2887" s="7">
        <v>143.30000000000001</v>
      </c>
      <c r="H2887" s="83">
        <v>142.30000000000001</v>
      </c>
      <c r="I2887" s="8">
        <f t="shared" si="7174"/>
        <v>1500.0000000000568</v>
      </c>
      <c r="J2887" s="9">
        <f t="shared" si="7173"/>
        <v>1999.9999999998863</v>
      </c>
      <c r="K2887" s="8">
        <f>(IF(D2887="SELL",IF(H2887="",0,G2887-H2887),IF(D2887="BUY",IF(H2887="",0,(H2887-G2887)))))*C2887</f>
        <v>5000</v>
      </c>
      <c r="L2887" s="8">
        <f t="shared" si="7175"/>
        <v>1.6999999999999886</v>
      </c>
      <c r="M2887" s="8">
        <f t="shared" si="7176"/>
        <v>8499.9999999999436</v>
      </c>
    </row>
    <row r="2888" spans="1:13" s="4" customFormat="1" x14ac:dyDescent="0.25">
      <c r="A2888" s="5">
        <v>42802</v>
      </c>
      <c r="B2888" s="7" t="s">
        <v>26</v>
      </c>
      <c r="C2888" s="7">
        <v>3500</v>
      </c>
      <c r="D2888" s="7" t="s">
        <v>20</v>
      </c>
      <c r="E2888" s="83">
        <v>257</v>
      </c>
      <c r="F2888" s="7">
        <v>256.55</v>
      </c>
      <c r="G2888" s="7">
        <v>0</v>
      </c>
      <c r="H2888" s="83">
        <v>0</v>
      </c>
      <c r="I2888" s="8">
        <f t="shared" si="7174"/>
        <v>1574.9999999999602</v>
      </c>
      <c r="J2888" s="9">
        <v>0</v>
      </c>
      <c r="K2888" s="8">
        <f>(IF(D2888="SELL",IF(H2888="",0,G2888-H2888),IF(D2888="BUY",IF(H2888="",0,(H2888-G2888)))))*C2888</f>
        <v>0</v>
      </c>
      <c r="L2888" s="8">
        <f t="shared" si="7175"/>
        <v>0.44999999999998863</v>
      </c>
      <c r="M2888" s="8">
        <f t="shared" si="7176"/>
        <v>1574.9999999999602</v>
      </c>
    </row>
    <row r="2889" spans="1:13" s="4" customFormat="1" x14ac:dyDescent="0.25">
      <c r="A2889" s="5">
        <v>42801</v>
      </c>
      <c r="B2889" s="7" t="s">
        <v>24</v>
      </c>
      <c r="C2889" s="7">
        <v>6000</v>
      </c>
      <c r="D2889" s="7" t="s">
        <v>17</v>
      </c>
      <c r="E2889" s="83">
        <v>137.30000000000001</v>
      </c>
      <c r="F2889" s="7">
        <v>137.55000000000001</v>
      </c>
      <c r="G2889" s="7">
        <v>137.9</v>
      </c>
      <c r="H2889" s="83">
        <v>0</v>
      </c>
      <c r="I2889" s="8">
        <f t="shared" si="7174"/>
        <v>1500</v>
      </c>
      <c r="J2889" s="9">
        <f>(IF(D2889="SELL",IF(G2889="",0,F2889-G2889),IF(D2889="BUY",IF(G2889="",0,G2889-F2889))))*C2889</f>
        <v>2099.9999999999659</v>
      </c>
      <c r="K2889" s="8">
        <v>0</v>
      </c>
      <c r="L2889" s="8">
        <f t="shared" si="7175"/>
        <v>0.59999999999999432</v>
      </c>
      <c r="M2889" s="8">
        <f t="shared" si="7176"/>
        <v>3599.9999999999659</v>
      </c>
    </row>
    <row r="2890" spans="1:13" s="4" customFormat="1" x14ac:dyDescent="0.25">
      <c r="A2890" s="5">
        <v>42801</v>
      </c>
      <c r="B2890" s="7" t="s">
        <v>55</v>
      </c>
      <c r="C2890" s="7">
        <v>2500</v>
      </c>
      <c r="D2890" s="7" t="s">
        <v>17</v>
      </c>
      <c r="E2890" s="83">
        <v>306.60000000000002</v>
      </c>
      <c r="F2890" s="7">
        <v>307.2</v>
      </c>
      <c r="G2890" s="7">
        <v>308</v>
      </c>
      <c r="H2890" s="83">
        <v>0</v>
      </c>
      <c r="I2890" s="8">
        <f t="shared" si="7174"/>
        <v>1499.9999999999147</v>
      </c>
      <c r="J2890" s="9">
        <f>(IF(D2890="SELL",IF(G2890="",0,F2890-G2890),IF(D2890="BUY",IF(G2890="",0,G2890-F2890))))*C2890</f>
        <v>2000.0000000000284</v>
      </c>
      <c r="K2890" s="8">
        <v>0</v>
      </c>
      <c r="L2890" s="8">
        <f t="shared" si="7175"/>
        <v>1.3999999999999773</v>
      </c>
      <c r="M2890" s="8">
        <f t="shared" si="7176"/>
        <v>3499.9999999999432</v>
      </c>
    </row>
    <row r="2891" spans="1:13" s="4" customFormat="1" x14ac:dyDescent="0.25">
      <c r="A2891" s="5">
        <v>42801</v>
      </c>
      <c r="B2891" s="7" t="s">
        <v>47</v>
      </c>
      <c r="C2891" s="7">
        <v>4000</v>
      </c>
      <c r="D2891" s="7" t="s">
        <v>17</v>
      </c>
      <c r="E2891" s="83">
        <v>145.6</v>
      </c>
      <c r="F2891" s="7">
        <v>145.6</v>
      </c>
      <c r="G2891" s="7">
        <v>0</v>
      </c>
      <c r="H2891" s="83">
        <v>0</v>
      </c>
      <c r="I2891" s="8">
        <f t="shared" si="7174"/>
        <v>0</v>
      </c>
      <c r="J2891" s="9">
        <v>0</v>
      </c>
      <c r="K2891" s="8">
        <f>(IF(D2891="SELL",IF(H2891="",0,G2891-H2891),IF(D2891="BUY",IF(H2891="",0,(H2891-G2891)))))*C2891</f>
        <v>0</v>
      </c>
      <c r="L2891" s="8">
        <f t="shared" si="7175"/>
        <v>0</v>
      </c>
      <c r="M2891" s="8">
        <f t="shared" si="7176"/>
        <v>0</v>
      </c>
    </row>
    <row r="2892" spans="1:13" s="4" customFormat="1" x14ac:dyDescent="0.25">
      <c r="A2892" s="5">
        <v>42801</v>
      </c>
      <c r="B2892" s="7" t="s">
        <v>56</v>
      </c>
      <c r="C2892" s="7">
        <v>1600</v>
      </c>
      <c r="D2892" s="7" t="s">
        <v>17</v>
      </c>
      <c r="E2892" s="83">
        <v>313.5</v>
      </c>
      <c r="F2892" s="7">
        <v>311.3</v>
      </c>
      <c r="G2892" s="7">
        <v>0</v>
      </c>
      <c r="H2892" s="83">
        <v>0</v>
      </c>
      <c r="I2892" s="8">
        <f t="shared" si="7174"/>
        <v>-3519.9999999999818</v>
      </c>
      <c r="J2892" s="9">
        <v>0</v>
      </c>
      <c r="K2892" s="8">
        <f>(IF(D2892="SELL",IF(H2892="",0,G2892-H2892),IF(D2892="BUY",IF(H2892="",0,(H2892-G2892)))))*C2892</f>
        <v>0</v>
      </c>
      <c r="L2892" s="8">
        <f t="shared" si="7175"/>
        <v>-2.1999999999999886</v>
      </c>
      <c r="M2892" s="8">
        <f t="shared" si="7176"/>
        <v>-3519.9999999999818</v>
      </c>
    </row>
    <row r="2893" spans="1:13" s="4" customFormat="1" x14ac:dyDescent="0.25">
      <c r="A2893" s="5">
        <v>42800</v>
      </c>
      <c r="B2893" s="7" t="s">
        <v>51</v>
      </c>
      <c r="C2893" s="7">
        <v>1000</v>
      </c>
      <c r="D2893" s="7" t="s">
        <v>20</v>
      </c>
      <c r="E2893" s="83">
        <v>808</v>
      </c>
      <c r="F2893" s="7">
        <v>806.5</v>
      </c>
      <c r="G2893" s="7">
        <v>804.5</v>
      </c>
      <c r="H2893" s="83">
        <v>799</v>
      </c>
      <c r="I2893" s="8">
        <f t="shared" si="7174"/>
        <v>1500</v>
      </c>
      <c r="J2893" s="9">
        <f>(IF(D2893="SELL",IF(G2893="",0,F2893-G2893),IF(D2893="BUY",IF(G2893="",0,G2893-F2893))))*C2893</f>
        <v>2000</v>
      </c>
      <c r="K2893" s="8">
        <f>(IF(D2893="SELL",IF(H2893="",0,G2893-H2893),IF(D2893="BUY",IF(H2893="",0,(H2893-G2893)))))*C2893</f>
        <v>5500</v>
      </c>
      <c r="L2893" s="8">
        <f t="shared" si="7175"/>
        <v>9</v>
      </c>
      <c r="M2893" s="8">
        <f t="shared" si="7176"/>
        <v>9000</v>
      </c>
    </row>
    <row r="2894" spans="1:13" s="4" customFormat="1" x14ac:dyDescent="0.25">
      <c r="A2894" s="5">
        <v>42800</v>
      </c>
      <c r="B2894" s="7" t="s">
        <v>57</v>
      </c>
      <c r="C2894" s="7">
        <v>7375</v>
      </c>
      <c r="D2894" s="7" t="s">
        <v>20</v>
      </c>
      <c r="E2894" s="83">
        <v>138</v>
      </c>
      <c r="F2894" s="7">
        <v>137.75</v>
      </c>
      <c r="G2894" s="7">
        <v>137.44999999999999</v>
      </c>
      <c r="H2894" s="83">
        <v>0</v>
      </c>
      <c r="I2894" s="8">
        <f t="shared" si="7174"/>
        <v>1843.75</v>
      </c>
      <c r="J2894" s="9">
        <f>(IF(D2894="SELL",IF(G2894="",0,F2894-G2894),IF(D2894="BUY",IF(G2894="",0,G2894-F2894))))*C2894</f>
        <v>2212.5000000000837</v>
      </c>
      <c r="K2894" s="8">
        <v>0</v>
      </c>
      <c r="L2894" s="8">
        <f t="shared" si="7175"/>
        <v>0.55000000000001137</v>
      </c>
      <c r="M2894" s="8">
        <f t="shared" si="7176"/>
        <v>4056.2500000000837</v>
      </c>
    </row>
    <row r="2895" spans="1:13" s="4" customFormat="1" x14ac:dyDescent="0.25">
      <c r="A2895" s="5">
        <v>42800</v>
      </c>
      <c r="B2895" s="7" t="s">
        <v>58</v>
      </c>
      <c r="C2895" s="7">
        <v>7000</v>
      </c>
      <c r="D2895" s="7" t="s">
        <v>20</v>
      </c>
      <c r="E2895" s="83">
        <v>140.19999999999999</v>
      </c>
      <c r="F2895" s="7">
        <v>139.94999999999999</v>
      </c>
      <c r="G2895" s="7">
        <v>139.69999999999999</v>
      </c>
      <c r="H2895" s="83">
        <v>0</v>
      </c>
      <c r="I2895" s="8">
        <f t="shared" si="7174"/>
        <v>1750</v>
      </c>
      <c r="J2895" s="9">
        <f>(IF(D2895="SELL",IF(G2895="",0,F2895-G2895),IF(D2895="BUY",IF(G2895="",0,G2895-F2895))))*C2895</f>
        <v>1750</v>
      </c>
      <c r="K2895" s="8">
        <v>0</v>
      </c>
      <c r="L2895" s="8">
        <f t="shared" si="7175"/>
        <v>0.5</v>
      </c>
      <c r="M2895" s="8">
        <f t="shared" si="7176"/>
        <v>3500</v>
      </c>
    </row>
    <row r="2896" spans="1:13" s="4" customFormat="1" x14ac:dyDescent="0.25">
      <c r="A2896" s="5">
        <v>42800</v>
      </c>
      <c r="B2896" s="7" t="s">
        <v>42</v>
      </c>
      <c r="C2896" s="7">
        <v>3000</v>
      </c>
      <c r="D2896" s="7" t="s">
        <v>20</v>
      </c>
      <c r="E2896" s="83">
        <v>182.8</v>
      </c>
      <c r="F2896" s="7">
        <v>182.3</v>
      </c>
      <c r="G2896" s="7">
        <v>0</v>
      </c>
      <c r="H2896" s="83">
        <v>0</v>
      </c>
      <c r="I2896" s="8">
        <f t="shared" si="7174"/>
        <v>1500</v>
      </c>
      <c r="J2896" s="9">
        <v>0</v>
      </c>
      <c r="K2896" s="8">
        <f>(IF(D2896="SELL",IF(H2896="",0,G2896-H2896),IF(D2896="BUY",IF(H2896="",0,(H2896-G2896)))))*C2896</f>
        <v>0</v>
      </c>
      <c r="L2896" s="8">
        <f t="shared" si="7175"/>
        <v>0.5</v>
      </c>
      <c r="M2896" s="8">
        <f t="shared" si="7176"/>
        <v>1500</v>
      </c>
    </row>
    <row r="2897" spans="1:13" s="4" customFormat="1" x14ac:dyDescent="0.25">
      <c r="A2897" s="5">
        <v>42797</v>
      </c>
      <c r="B2897" s="7" t="s">
        <v>57</v>
      </c>
      <c r="C2897" s="7">
        <v>7375</v>
      </c>
      <c r="D2897" s="7" t="s">
        <v>20</v>
      </c>
      <c r="E2897" s="83">
        <v>136.19999999999999</v>
      </c>
      <c r="F2897" s="7">
        <v>135.94999999999999</v>
      </c>
      <c r="G2897" s="7">
        <v>135.69999999999999</v>
      </c>
      <c r="H2897" s="83">
        <v>0</v>
      </c>
      <c r="I2897" s="8">
        <f t="shared" si="7174"/>
        <v>1843.75</v>
      </c>
      <c r="J2897" s="9">
        <f>(IF(D2897="SELL",IF(G2897="",0,F2897-G2897),IF(D2897="BUY",IF(G2897="",0,G2897-F2897))))*C2897</f>
        <v>1843.75</v>
      </c>
      <c r="K2897" s="8">
        <v>0</v>
      </c>
      <c r="L2897" s="8">
        <f t="shared" si="7175"/>
        <v>0.5</v>
      </c>
      <c r="M2897" s="8">
        <f t="shared" si="7176"/>
        <v>3687.5</v>
      </c>
    </row>
    <row r="2898" spans="1:13" s="4" customFormat="1" x14ac:dyDescent="0.25">
      <c r="A2898" s="5">
        <v>42797</v>
      </c>
      <c r="B2898" s="7" t="s">
        <v>38</v>
      </c>
      <c r="C2898" s="7">
        <v>6000</v>
      </c>
      <c r="D2898" s="7" t="s">
        <v>20</v>
      </c>
      <c r="E2898" s="83">
        <v>144.5</v>
      </c>
      <c r="F2898" s="7">
        <v>144.25</v>
      </c>
      <c r="G2898" s="7">
        <v>143.9</v>
      </c>
      <c r="H2898" s="83">
        <v>0</v>
      </c>
      <c r="I2898" s="8">
        <f t="shared" si="7174"/>
        <v>1500</v>
      </c>
      <c r="J2898" s="9">
        <f>(IF(D2898="SELL",IF(G2898="",0,F2898-G2898),IF(D2898="BUY",IF(G2898="",0,G2898-F2898))))*C2898</f>
        <v>2099.9999999999659</v>
      </c>
      <c r="K2898" s="8">
        <v>0</v>
      </c>
      <c r="L2898" s="8">
        <f t="shared" si="7175"/>
        <v>0.59999999999999432</v>
      </c>
      <c r="M2898" s="8">
        <f t="shared" si="7176"/>
        <v>3599.9999999999659</v>
      </c>
    </row>
    <row r="2899" spans="1:13" s="4" customFormat="1" x14ac:dyDescent="0.25">
      <c r="A2899" s="5">
        <v>42797</v>
      </c>
      <c r="B2899" s="7" t="s">
        <v>59</v>
      </c>
      <c r="C2899" s="7">
        <v>6000</v>
      </c>
      <c r="D2899" s="7" t="s">
        <v>20</v>
      </c>
      <c r="E2899" s="83">
        <v>122.5</v>
      </c>
      <c r="F2899" s="7">
        <v>122.25</v>
      </c>
      <c r="G2899" s="7">
        <v>121.9</v>
      </c>
      <c r="H2899" s="83">
        <v>0</v>
      </c>
      <c r="I2899" s="8">
        <f t="shared" si="7174"/>
        <v>1500</v>
      </c>
      <c r="J2899" s="9">
        <f>(IF(D2899="SELL",IF(G2899="",0,F2899-G2899),IF(D2899="BUY",IF(G2899="",0,G2899-F2899))))*C2899</f>
        <v>2099.9999999999659</v>
      </c>
      <c r="K2899" s="8">
        <v>0</v>
      </c>
      <c r="L2899" s="8">
        <f t="shared" si="7175"/>
        <v>0.59999999999999432</v>
      </c>
      <c r="M2899" s="8">
        <f t="shared" si="7176"/>
        <v>3599.9999999999659</v>
      </c>
    </row>
    <row r="2900" spans="1:13" s="4" customFormat="1" x14ac:dyDescent="0.25">
      <c r="A2900" s="5">
        <v>42797</v>
      </c>
      <c r="B2900" s="7" t="s">
        <v>45</v>
      </c>
      <c r="C2900" s="7">
        <v>3000</v>
      </c>
      <c r="D2900" s="7" t="s">
        <v>20</v>
      </c>
      <c r="E2900" s="83">
        <v>183.5</v>
      </c>
      <c r="F2900" s="7">
        <v>183</v>
      </c>
      <c r="G2900" s="7">
        <v>0</v>
      </c>
      <c r="H2900" s="83">
        <v>0</v>
      </c>
      <c r="I2900" s="8">
        <f t="shared" si="7174"/>
        <v>1500</v>
      </c>
      <c r="J2900" s="9">
        <v>0</v>
      </c>
      <c r="K2900" s="8">
        <f>(IF(D2900="SELL",IF(H2900="",0,G2900-H2900),IF(D2900="BUY",IF(H2900="",0,(H2900-G2900)))))*C2900</f>
        <v>0</v>
      </c>
      <c r="L2900" s="8">
        <f t="shared" si="7175"/>
        <v>0.5</v>
      </c>
      <c r="M2900" s="8">
        <f t="shared" si="7176"/>
        <v>1500</v>
      </c>
    </row>
    <row r="2901" spans="1:13" s="4" customFormat="1" x14ac:dyDescent="0.25">
      <c r="A2901" s="5">
        <v>42797</v>
      </c>
      <c r="B2901" s="7" t="s">
        <v>22</v>
      </c>
      <c r="C2901" s="7">
        <v>700</v>
      </c>
      <c r="D2901" s="7" t="s">
        <v>20</v>
      </c>
      <c r="E2901" s="83">
        <v>1146</v>
      </c>
      <c r="F2901" s="7">
        <v>1154.0999999999999</v>
      </c>
      <c r="G2901" s="7">
        <v>0</v>
      </c>
      <c r="H2901" s="83">
        <v>0</v>
      </c>
      <c r="I2901" s="8">
        <f t="shared" si="7174"/>
        <v>-5669.9999999999363</v>
      </c>
      <c r="J2901" s="9">
        <v>0</v>
      </c>
      <c r="K2901" s="8">
        <f>(IF(D2901="SELL",IF(H2901="",0,G2901-H2901),IF(D2901="BUY",IF(H2901="",0,(H2901-G2901)))))*C2901</f>
        <v>0</v>
      </c>
      <c r="L2901" s="8">
        <f t="shared" si="7175"/>
        <v>-8.0999999999999091</v>
      </c>
      <c r="M2901" s="8">
        <f t="shared" si="7176"/>
        <v>-5669.9999999999363</v>
      </c>
    </row>
    <row r="2902" spans="1:13" s="4" customFormat="1" x14ac:dyDescent="0.25">
      <c r="A2902" s="5">
        <v>42796</v>
      </c>
      <c r="B2902" s="7" t="s">
        <v>60</v>
      </c>
      <c r="C2902" s="7">
        <v>500</v>
      </c>
      <c r="D2902" s="7" t="s">
        <v>17</v>
      </c>
      <c r="E2902" s="83">
        <v>1052</v>
      </c>
      <c r="F2902" s="7">
        <v>1055</v>
      </c>
      <c r="G2902" s="7">
        <v>1059</v>
      </c>
      <c r="H2902" s="83">
        <v>1069</v>
      </c>
      <c r="I2902" s="8">
        <f t="shared" si="7174"/>
        <v>1500</v>
      </c>
      <c r="J2902" s="9">
        <f>(IF(D2902="SELL",IF(G2902="",0,F2902-G2902),IF(D2902="BUY",IF(G2902="",0,G2902-F2902))))*C2902</f>
        <v>2000</v>
      </c>
      <c r="K2902" s="8">
        <f>(IF(D2902="SELL",IF(H2902="",0,G2902-H2902),IF(D2902="BUY",IF(H2902="",0,(H2902-G2902)))))*C2902</f>
        <v>5000</v>
      </c>
      <c r="L2902" s="8">
        <f t="shared" si="7175"/>
        <v>17</v>
      </c>
      <c r="M2902" s="8">
        <f t="shared" si="7176"/>
        <v>8500</v>
      </c>
    </row>
    <row r="2903" spans="1:13" s="4" customFormat="1" x14ac:dyDescent="0.25">
      <c r="A2903" s="5">
        <v>42796</v>
      </c>
      <c r="B2903" s="7" t="s">
        <v>61</v>
      </c>
      <c r="C2903" s="7">
        <v>3000</v>
      </c>
      <c r="D2903" s="7" t="s">
        <v>17</v>
      </c>
      <c r="E2903" s="83">
        <v>337.8</v>
      </c>
      <c r="F2903" s="7">
        <v>338.3</v>
      </c>
      <c r="G2903" s="7">
        <v>339</v>
      </c>
      <c r="H2903" s="83">
        <v>0</v>
      </c>
      <c r="I2903" s="8">
        <f t="shared" si="7174"/>
        <v>1500</v>
      </c>
      <c r="J2903" s="9">
        <f>(IF(D2903="SELL",IF(G2903="",0,F2903-G2903),IF(D2903="BUY",IF(G2903="",0,G2903-F2903))))*C2903</f>
        <v>2099.9999999999659</v>
      </c>
      <c r="K2903" s="8">
        <v>0</v>
      </c>
      <c r="L2903" s="8">
        <f t="shared" si="7175"/>
        <v>1.1999999999999886</v>
      </c>
      <c r="M2903" s="8">
        <f t="shared" si="7176"/>
        <v>3599.9999999999659</v>
      </c>
    </row>
    <row r="2904" spans="1:13" s="4" customFormat="1" x14ac:dyDescent="0.25">
      <c r="A2904" s="5">
        <v>42796</v>
      </c>
      <c r="B2904" s="7" t="s">
        <v>62</v>
      </c>
      <c r="C2904" s="7">
        <v>500</v>
      </c>
      <c r="D2904" s="7" t="s">
        <v>20</v>
      </c>
      <c r="E2904" s="83">
        <v>1048</v>
      </c>
      <c r="F2904" s="7">
        <v>1045</v>
      </c>
      <c r="G2904" s="7">
        <v>0</v>
      </c>
      <c r="H2904" s="83">
        <v>0</v>
      </c>
      <c r="I2904" s="8">
        <f t="shared" si="7174"/>
        <v>1500</v>
      </c>
      <c r="J2904" s="9">
        <v>0</v>
      </c>
      <c r="K2904" s="8">
        <f>(IF(D2904="SELL",IF(H2904="",0,G2904-H2904),IF(D2904="BUY",IF(H2904="",0,(H2904-G2904)))))*C2904</f>
        <v>0</v>
      </c>
      <c r="L2904" s="8">
        <f t="shared" si="7175"/>
        <v>3</v>
      </c>
      <c r="M2904" s="8">
        <f t="shared" si="7176"/>
        <v>1500</v>
      </c>
    </row>
    <row r="2905" spans="1:13" s="4" customFormat="1" x14ac:dyDescent="0.25">
      <c r="A2905" s="5">
        <v>42796</v>
      </c>
      <c r="B2905" s="7" t="s">
        <v>37</v>
      </c>
      <c r="C2905" s="7">
        <v>1500</v>
      </c>
      <c r="D2905" s="7" t="s">
        <v>17</v>
      </c>
      <c r="E2905" s="83">
        <v>506</v>
      </c>
      <c r="F2905" s="7">
        <v>507</v>
      </c>
      <c r="G2905" s="7">
        <v>0</v>
      </c>
      <c r="H2905" s="83">
        <v>0</v>
      </c>
      <c r="I2905" s="8">
        <f t="shared" si="7174"/>
        <v>1500</v>
      </c>
      <c r="J2905" s="9">
        <v>0</v>
      </c>
      <c r="K2905" s="8">
        <f>(IF(D2905="SELL",IF(H2905="",0,G2905-H2905),IF(D2905="BUY",IF(H2905="",0,(H2905-G2905)))))*C2905</f>
        <v>0</v>
      </c>
      <c r="L2905" s="8">
        <f t="shared" si="7175"/>
        <v>1</v>
      </c>
      <c r="M2905" s="8">
        <f t="shared" si="7176"/>
        <v>1500</v>
      </c>
    </row>
    <row r="2906" spans="1:13" s="4" customFormat="1" x14ac:dyDescent="0.25">
      <c r="A2906" s="5">
        <v>42795</v>
      </c>
      <c r="B2906" s="7" t="s">
        <v>57</v>
      </c>
      <c r="C2906" s="7">
        <v>7375</v>
      </c>
      <c r="D2906" s="7" t="s">
        <v>17</v>
      </c>
      <c r="E2906" s="83">
        <v>140</v>
      </c>
      <c r="F2906" s="7">
        <v>140.25</v>
      </c>
      <c r="G2906" s="7">
        <v>140.55000000000001</v>
      </c>
      <c r="H2906" s="83">
        <v>0</v>
      </c>
      <c r="I2906" s="8">
        <f t="shared" si="7174"/>
        <v>1843.75</v>
      </c>
      <c r="J2906" s="9">
        <f t="shared" ref="J2906:J2915" si="7177">(IF(D2906="SELL",IF(G2906="",0,F2906-G2906),IF(D2906="BUY",IF(G2906="",0,G2906-F2906))))*C2906</f>
        <v>2212.5000000000837</v>
      </c>
      <c r="K2906" s="8">
        <v>0</v>
      </c>
      <c r="L2906" s="8">
        <f t="shared" si="7175"/>
        <v>0.55000000000001137</v>
      </c>
      <c r="M2906" s="8">
        <f t="shared" si="7176"/>
        <v>4056.2500000000837</v>
      </c>
    </row>
    <row r="2907" spans="1:13" s="4" customFormat="1" x14ac:dyDescent="0.25">
      <c r="A2907" s="5">
        <v>42795</v>
      </c>
      <c r="B2907" s="7" t="s">
        <v>63</v>
      </c>
      <c r="C2907" s="7">
        <v>7125</v>
      </c>
      <c r="D2907" s="7" t="s">
        <v>17</v>
      </c>
      <c r="E2907" s="83">
        <v>98.9</v>
      </c>
      <c r="F2907" s="7">
        <v>99.15</v>
      </c>
      <c r="G2907" s="7">
        <v>99.45</v>
      </c>
      <c r="H2907" s="83">
        <v>0</v>
      </c>
      <c r="I2907" s="8">
        <f t="shared" si="7174"/>
        <v>1781.25</v>
      </c>
      <c r="J2907" s="9">
        <f t="shared" si="7177"/>
        <v>2137.4999999999795</v>
      </c>
      <c r="K2907" s="8">
        <v>0</v>
      </c>
      <c r="L2907" s="8">
        <f t="shared" si="7175"/>
        <v>0.54999999999999716</v>
      </c>
      <c r="M2907" s="8">
        <f t="shared" si="7176"/>
        <v>3918.7499999999795</v>
      </c>
    </row>
    <row r="2908" spans="1:13" s="4" customFormat="1" x14ac:dyDescent="0.25">
      <c r="A2908" s="5">
        <v>42795</v>
      </c>
      <c r="B2908" s="7" t="s">
        <v>64</v>
      </c>
      <c r="C2908" s="7">
        <v>2000</v>
      </c>
      <c r="D2908" s="7" t="s">
        <v>17</v>
      </c>
      <c r="E2908" s="83">
        <v>375.1</v>
      </c>
      <c r="F2908" s="7">
        <v>375.9</v>
      </c>
      <c r="G2908" s="7">
        <v>376.9</v>
      </c>
      <c r="H2908" s="83">
        <v>0</v>
      </c>
      <c r="I2908" s="8">
        <f t="shared" si="7174"/>
        <v>1599.9999999999091</v>
      </c>
      <c r="J2908" s="9">
        <f t="shared" si="7177"/>
        <v>2000</v>
      </c>
      <c r="K2908" s="8">
        <v>0</v>
      </c>
      <c r="L2908" s="8">
        <f t="shared" si="7175"/>
        <v>1.7999999999999545</v>
      </c>
      <c r="M2908" s="8">
        <f t="shared" si="7176"/>
        <v>3599.9999999999091</v>
      </c>
    </row>
    <row r="2909" spans="1:13" s="4" customFormat="1" x14ac:dyDescent="0.25">
      <c r="A2909" s="5">
        <v>42795</v>
      </c>
      <c r="B2909" s="7" t="s">
        <v>37</v>
      </c>
      <c r="C2909" s="7">
        <v>1500</v>
      </c>
      <c r="D2909" s="7" t="s">
        <v>17</v>
      </c>
      <c r="E2909" s="83">
        <v>507</v>
      </c>
      <c r="F2909" s="7">
        <v>508</v>
      </c>
      <c r="G2909" s="7">
        <v>509.4</v>
      </c>
      <c r="H2909" s="83">
        <v>0</v>
      </c>
      <c r="I2909" s="8">
        <f t="shared" si="7174"/>
        <v>1500</v>
      </c>
      <c r="J2909" s="9">
        <f t="shared" si="7177"/>
        <v>2099.9999999999659</v>
      </c>
      <c r="K2909" s="8">
        <v>0</v>
      </c>
      <c r="L2909" s="8">
        <f t="shared" si="7175"/>
        <v>2.3999999999999773</v>
      </c>
      <c r="M2909" s="8">
        <f t="shared" si="7176"/>
        <v>3599.9999999999659</v>
      </c>
    </row>
    <row r="2910" spans="1:13" s="4" customFormat="1" x14ac:dyDescent="0.25">
      <c r="A2910" s="5">
        <v>42795</v>
      </c>
      <c r="B2910" s="7" t="s">
        <v>59</v>
      </c>
      <c r="C2910" s="7">
        <v>6000</v>
      </c>
      <c r="D2910" s="7" t="s">
        <v>17</v>
      </c>
      <c r="E2910" s="83">
        <v>127.35</v>
      </c>
      <c r="F2910" s="7">
        <v>127.6</v>
      </c>
      <c r="G2910" s="7">
        <v>127.95</v>
      </c>
      <c r="H2910" s="83">
        <v>0</v>
      </c>
      <c r="I2910" s="8">
        <f t="shared" si="7174"/>
        <v>1500</v>
      </c>
      <c r="J2910" s="9">
        <f t="shared" si="7177"/>
        <v>2100.0000000000509</v>
      </c>
      <c r="K2910" s="8">
        <v>0</v>
      </c>
      <c r="L2910" s="8">
        <f t="shared" si="7175"/>
        <v>0.60000000000000853</v>
      </c>
      <c r="M2910" s="8">
        <f t="shared" si="7176"/>
        <v>3600.0000000000509</v>
      </c>
    </row>
    <row r="2911" spans="1:13" s="4" customFormat="1" x14ac:dyDescent="0.25">
      <c r="A2911" s="5">
        <v>42794</v>
      </c>
      <c r="B2911" s="7" t="s">
        <v>57</v>
      </c>
      <c r="C2911" s="7">
        <v>7375</v>
      </c>
      <c r="D2911" s="7" t="s">
        <v>17</v>
      </c>
      <c r="E2911" s="83">
        <v>135.5</v>
      </c>
      <c r="F2911" s="7">
        <v>135.75</v>
      </c>
      <c r="G2911" s="7">
        <v>136.05000000000001</v>
      </c>
      <c r="H2911" s="83">
        <v>137</v>
      </c>
      <c r="I2911" s="8">
        <f t="shared" si="7174"/>
        <v>1843.75</v>
      </c>
      <c r="J2911" s="9">
        <f t="shared" si="7177"/>
        <v>2212.5000000000837</v>
      </c>
      <c r="K2911" s="8">
        <f>(IF(D2911="SELL",IF(H2911="",0,G2911-H2911),IF(D2911="BUY",IF(H2911="",0,(H2911-G2911)))))*C2911</f>
        <v>7006.2499999999163</v>
      </c>
      <c r="L2911" s="8">
        <f t="shared" si="7175"/>
        <v>1.5</v>
      </c>
      <c r="M2911" s="8">
        <f t="shared" si="7176"/>
        <v>11062.5</v>
      </c>
    </row>
    <row r="2912" spans="1:13" s="4" customFormat="1" x14ac:dyDescent="0.25">
      <c r="A2912" s="5">
        <v>42794</v>
      </c>
      <c r="B2912" s="7" t="s">
        <v>38</v>
      </c>
      <c r="C2912" s="7">
        <v>6000</v>
      </c>
      <c r="D2912" s="7" t="s">
        <v>17</v>
      </c>
      <c r="E2912" s="83">
        <v>146</v>
      </c>
      <c r="F2912" s="7">
        <v>146.25</v>
      </c>
      <c r="G2912" s="7">
        <v>146.6</v>
      </c>
      <c r="H2912" s="83">
        <v>147.6</v>
      </c>
      <c r="I2912" s="8">
        <f t="shared" si="7174"/>
        <v>1500</v>
      </c>
      <c r="J2912" s="9">
        <f t="shared" si="7177"/>
        <v>2099.9999999999659</v>
      </c>
      <c r="K2912" s="8">
        <f>(IF(D2912="SELL",IF(H2912="",0,G2912-H2912),IF(D2912="BUY",IF(H2912="",0,(H2912-G2912)))))*C2912</f>
        <v>6000</v>
      </c>
      <c r="L2912" s="8">
        <f t="shared" si="7175"/>
        <v>1.5999999999999943</v>
      </c>
      <c r="M2912" s="8">
        <f t="shared" si="7176"/>
        <v>9599.9999999999654</v>
      </c>
    </row>
    <row r="2913" spans="1:13" s="4" customFormat="1" x14ac:dyDescent="0.25">
      <c r="A2913" s="5">
        <v>42794</v>
      </c>
      <c r="B2913" s="7" t="s">
        <v>19</v>
      </c>
      <c r="C2913" s="7">
        <v>5000</v>
      </c>
      <c r="D2913" s="7" t="s">
        <v>17</v>
      </c>
      <c r="E2913" s="83">
        <v>147.9</v>
      </c>
      <c r="F2913" s="7">
        <v>148.19999999999999</v>
      </c>
      <c r="G2913" s="7">
        <v>148.6</v>
      </c>
      <c r="H2913" s="83">
        <v>149.6</v>
      </c>
      <c r="I2913" s="8">
        <f t="shared" si="7174"/>
        <v>1499.9999999999147</v>
      </c>
      <c r="J2913" s="9">
        <f t="shared" si="7177"/>
        <v>2000.0000000000284</v>
      </c>
      <c r="K2913" s="8">
        <f>(IF(D2913="SELL",IF(H2913="",0,G2913-H2913),IF(D2913="BUY",IF(H2913="",0,(H2913-G2913)))))*C2913</f>
        <v>5000</v>
      </c>
      <c r="L2913" s="8">
        <f t="shared" si="7175"/>
        <v>1.6999999999999886</v>
      </c>
      <c r="M2913" s="8">
        <f t="shared" si="7176"/>
        <v>8499.9999999999436</v>
      </c>
    </row>
    <row r="2914" spans="1:13" s="4" customFormat="1" x14ac:dyDescent="0.25">
      <c r="A2914" s="5">
        <v>42794</v>
      </c>
      <c r="B2914" s="7" t="s">
        <v>24</v>
      </c>
      <c r="C2914" s="7">
        <v>6000</v>
      </c>
      <c r="D2914" s="7" t="s">
        <v>17</v>
      </c>
      <c r="E2914" s="83">
        <v>134.5</v>
      </c>
      <c r="F2914" s="7">
        <v>134.75</v>
      </c>
      <c r="G2914" s="7">
        <v>135.1</v>
      </c>
      <c r="H2914" s="83">
        <v>0</v>
      </c>
      <c r="I2914" s="8">
        <f t="shared" si="7174"/>
        <v>1500</v>
      </c>
      <c r="J2914" s="9">
        <f t="shared" si="7177"/>
        <v>2099.9999999999659</v>
      </c>
      <c r="K2914" s="8">
        <v>0</v>
      </c>
      <c r="L2914" s="8">
        <f t="shared" si="7175"/>
        <v>0.59999999999999432</v>
      </c>
      <c r="M2914" s="8">
        <f t="shared" si="7176"/>
        <v>3599.9999999999659</v>
      </c>
    </row>
    <row r="2915" spans="1:13" s="4" customFormat="1" x14ac:dyDescent="0.25">
      <c r="A2915" s="5">
        <v>42794</v>
      </c>
      <c r="B2915" s="7" t="s">
        <v>53</v>
      </c>
      <c r="C2915" s="7">
        <v>1200</v>
      </c>
      <c r="D2915" s="7" t="s">
        <v>17</v>
      </c>
      <c r="E2915" s="83">
        <v>545</v>
      </c>
      <c r="F2915" s="7">
        <v>546.29999999999995</v>
      </c>
      <c r="G2915" s="7">
        <v>548</v>
      </c>
      <c r="H2915" s="83">
        <v>0</v>
      </c>
      <c r="I2915" s="8">
        <f t="shared" si="7174"/>
        <v>1559.9999999999454</v>
      </c>
      <c r="J2915" s="9">
        <f t="shared" si="7177"/>
        <v>2040.0000000000546</v>
      </c>
      <c r="K2915" s="8">
        <v>0</v>
      </c>
      <c r="L2915" s="8">
        <f t="shared" si="7175"/>
        <v>3</v>
      </c>
      <c r="M2915" s="8">
        <f t="shared" si="7176"/>
        <v>3600</v>
      </c>
    </row>
    <row r="2916" spans="1:13" s="4" customFormat="1" x14ac:dyDescent="0.25">
      <c r="A2916" s="5">
        <v>42794</v>
      </c>
      <c r="B2916" s="7" t="s">
        <v>40</v>
      </c>
      <c r="C2916" s="7">
        <v>2500</v>
      </c>
      <c r="D2916" s="7" t="s">
        <v>20</v>
      </c>
      <c r="E2916" s="83">
        <v>279</v>
      </c>
      <c r="F2916" s="7">
        <v>280.39999999999998</v>
      </c>
      <c r="G2916" s="7">
        <v>0</v>
      </c>
      <c r="H2916" s="83">
        <v>0</v>
      </c>
      <c r="I2916" s="8">
        <f t="shared" si="7174"/>
        <v>-3499.9999999999432</v>
      </c>
      <c r="J2916" s="9">
        <v>0</v>
      </c>
      <c r="K2916" s="8">
        <f>(IF(D2916="SELL",IF(H2916="",0,G2916-H2916),IF(D2916="BUY",IF(H2916="",0,(H2916-G2916)))))*C2916</f>
        <v>0</v>
      </c>
      <c r="L2916" s="8">
        <f t="shared" si="7175"/>
        <v>-1.3999999999999773</v>
      </c>
      <c r="M2916" s="8">
        <f t="shared" si="7176"/>
        <v>-3499.9999999999432</v>
      </c>
    </row>
    <row r="2917" spans="1:13" s="4" customFormat="1" x14ac:dyDescent="0.25">
      <c r="A2917" s="5">
        <v>42794</v>
      </c>
      <c r="B2917" s="7" t="s">
        <v>65</v>
      </c>
      <c r="C2917" s="7">
        <v>4000</v>
      </c>
      <c r="D2917" s="7" t="s">
        <v>20</v>
      </c>
      <c r="E2917" s="83">
        <v>194</v>
      </c>
      <c r="F2917" s="7">
        <v>195.4</v>
      </c>
      <c r="G2917" s="7">
        <v>0</v>
      </c>
      <c r="H2917" s="83">
        <v>0</v>
      </c>
      <c r="I2917" s="8">
        <f t="shared" si="7174"/>
        <v>-5600.0000000000227</v>
      </c>
      <c r="J2917" s="9">
        <v>0</v>
      </c>
      <c r="K2917" s="8">
        <f>(IF(D2917="SELL",IF(H2917="",0,G2917-H2917),IF(D2917="BUY",IF(H2917="",0,(H2917-G2917)))))*C2917</f>
        <v>0</v>
      </c>
      <c r="L2917" s="8">
        <f t="shared" si="7175"/>
        <v>-1.4000000000000057</v>
      </c>
      <c r="M2917" s="8">
        <f t="shared" si="7176"/>
        <v>-5600.0000000000227</v>
      </c>
    </row>
    <row r="2918" spans="1:13" s="4" customFormat="1" x14ac:dyDescent="0.25">
      <c r="A2918" s="5">
        <v>42794</v>
      </c>
      <c r="B2918" s="7" t="s">
        <v>36</v>
      </c>
      <c r="C2918" s="7">
        <v>6000</v>
      </c>
      <c r="D2918" s="7" t="s">
        <v>17</v>
      </c>
      <c r="E2918" s="83">
        <v>154</v>
      </c>
      <c r="F2918" s="7">
        <v>153.05000000000001</v>
      </c>
      <c r="G2918" s="7">
        <v>0</v>
      </c>
      <c r="H2918" s="83">
        <v>0</v>
      </c>
      <c r="I2918" s="8">
        <f t="shared" si="7174"/>
        <v>-5699.9999999999318</v>
      </c>
      <c r="J2918" s="9">
        <v>0</v>
      </c>
      <c r="K2918" s="8">
        <f>(IF(D2918="SELL",IF(H2918="",0,G2918-H2918),IF(D2918="BUY",IF(H2918="",0,(H2918-G2918)))))*C2918</f>
        <v>0</v>
      </c>
      <c r="L2918" s="8">
        <f t="shared" si="7175"/>
        <v>-0.94999999999998863</v>
      </c>
      <c r="M2918" s="8">
        <f t="shared" si="7176"/>
        <v>-5699.9999999999318</v>
      </c>
    </row>
    <row r="2919" spans="1:13" s="4" customFormat="1" x14ac:dyDescent="0.25">
      <c r="A2919" s="5">
        <v>42793</v>
      </c>
      <c r="B2919" s="7" t="s">
        <v>19</v>
      </c>
      <c r="C2919" s="7">
        <v>5000</v>
      </c>
      <c r="D2919" s="7" t="s">
        <v>17</v>
      </c>
      <c r="E2919" s="83">
        <v>147.19999999999999</v>
      </c>
      <c r="F2919" s="7">
        <v>147.5</v>
      </c>
      <c r="G2919" s="7">
        <v>147.9</v>
      </c>
      <c r="H2919" s="83">
        <v>149</v>
      </c>
      <c r="I2919" s="8">
        <f t="shared" si="7174"/>
        <v>1500.0000000000568</v>
      </c>
      <c r="J2919" s="9">
        <f>(IF(D2919="SELL",IF(G2919="",0,F2919-G2919),IF(D2919="BUY",IF(G2919="",0,G2919-F2919))))*C2919</f>
        <v>2000.0000000000284</v>
      </c>
      <c r="K2919" s="8">
        <f>(IF(D2919="SELL",IF(H2919="",0,G2919-H2919),IF(D2919="BUY",IF(H2919="",0,(H2919-G2919)))))*C2919</f>
        <v>5499.9999999999718</v>
      </c>
      <c r="L2919" s="8">
        <f t="shared" si="7175"/>
        <v>1.8000000000000116</v>
      </c>
      <c r="M2919" s="8">
        <f t="shared" si="7176"/>
        <v>9000.0000000000582</v>
      </c>
    </row>
    <row r="2920" spans="1:13" s="4" customFormat="1" x14ac:dyDescent="0.25">
      <c r="A2920" s="5">
        <v>42793</v>
      </c>
      <c r="B2920" s="7" t="s">
        <v>22</v>
      </c>
      <c r="C2920" s="7">
        <v>700</v>
      </c>
      <c r="D2920" s="7" t="s">
        <v>17</v>
      </c>
      <c r="E2920" s="83">
        <v>1178</v>
      </c>
      <c r="F2920" s="7">
        <v>1180.2</v>
      </c>
      <c r="G2920" s="7">
        <v>1183.2</v>
      </c>
      <c r="H2920" s="83">
        <v>0</v>
      </c>
      <c r="I2920" s="8">
        <f t="shared" si="7174"/>
        <v>1540.0000000000318</v>
      </c>
      <c r="J2920" s="9">
        <f>(IF(D2920="SELL",IF(G2920="",0,F2920-G2920),IF(D2920="BUY",IF(G2920="",0,G2920-F2920))))*C2920</f>
        <v>2100</v>
      </c>
      <c r="K2920" s="8">
        <v>0</v>
      </c>
      <c r="L2920" s="8">
        <f t="shared" si="7175"/>
        <v>5.2000000000000455</v>
      </c>
      <c r="M2920" s="8">
        <f t="shared" si="7176"/>
        <v>3640.0000000000318</v>
      </c>
    </row>
    <row r="2921" spans="1:13" s="4" customFormat="1" x14ac:dyDescent="0.25">
      <c r="A2921" s="5">
        <v>42793</v>
      </c>
      <c r="B2921" s="7" t="s">
        <v>61</v>
      </c>
      <c r="C2921" s="7">
        <v>3000</v>
      </c>
      <c r="D2921" s="7" t="s">
        <v>17</v>
      </c>
      <c r="E2921" s="83">
        <v>338</v>
      </c>
      <c r="F2921" s="7">
        <v>338.5</v>
      </c>
      <c r="G2921" s="7">
        <v>339.2</v>
      </c>
      <c r="H2921" s="83">
        <v>0</v>
      </c>
      <c r="I2921" s="8">
        <f t="shared" si="7174"/>
        <v>1500</v>
      </c>
      <c r="J2921" s="9">
        <f>(IF(D2921="SELL",IF(G2921="",0,F2921-G2921),IF(D2921="BUY",IF(G2921="",0,G2921-F2921))))*C2921</f>
        <v>2099.9999999999659</v>
      </c>
      <c r="K2921" s="8">
        <v>0</v>
      </c>
      <c r="L2921" s="8">
        <f t="shared" si="7175"/>
        <v>1.1999999999999886</v>
      </c>
      <c r="M2921" s="8">
        <f t="shared" si="7176"/>
        <v>3599.9999999999659</v>
      </c>
    </row>
    <row r="2922" spans="1:13" s="4" customFormat="1" x14ac:dyDescent="0.25">
      <c r="A2922" s="5">
        <v>42793</v>
      </c>
      <c r="B2922" s="7" t="s">
        <v>33</v>
      </c>
      <c r="C2922" s="7">
        <v>1000</v>
      </c>
      <c r="D2922" s="7" t="s">
        <v>17</v>
      </c>
      <c r="E2922" s="83">
        <v>444</v>
      </c>
      <c r="F2922" s="7">
        <v>445.5</v>
      </c>
      <c r="G2922" s="7">
        <v>447.5</v>
      </c>
      <c r="H2922" s="83">
        <v>0</v>
      </c>
      <c r="I2922" s="8">
        <f t="shared" si="7174"/>
        <v>1500</v>
      </c>
      <c r="J2922" s="9">
        <f>(IF(D2922="SELL",IF(G2922="",0,F2922-G2922),IF(D2922="BUY",IF(G2922="",0,G2922-F2922))))*C2922</f>
        <v>2000</v>
      </c>
      <c r="K2922" s="8">
        <v>0</v>
      </c>
      <c r="L2922" s="8">
        <f t="shared" si="7175"/>
        <v>3.5</v>
      </c>
      <c r="M2922" s="8">
        <f t="shared" si="7176"/>
        <v>3500</v>
      </c>
    </row>
    <row r="2923" spans="1:13" s="4" customFormat="1" x14ac:dyDescent="0.25">
      <c r="A2923" s="5">
        <v>42793</v>
      </c>
      <c r="B2923" s="7" t="s">
        <v>53</v>
      </c>
      <c r="C2923" s="7">
        <v>1200</v>
      </c>
      <c r="D2923" s="7" t="s">
        <v>17</v>
      </c>
      <c r="E2923" s="83">
        <v>526.5</v>
      </c>
      <c r="F2923" s="7">
        <v>527.79999999999995</v>
      </c>
      <c r="G2923" s="7">
        <v>0</v>
      </c>
      <c r="H2923" s="83">
        <v>0</v>
      </c>
      <c r="I2923" s="8">
        <f t="shared" si="7174"/>
        <v>1559.9999999999454</v>
      </c>
      <c r="J2923" s="9">
        <v>0</v>
      </c>
      <c r="K2923" s="8">
        <f>(IF(D2923="SELL",IF(H2923="",0,G2923-H2923),IF(D2923="BUY",IF(H2923="",0,(H2923-G2923)))))*C2923</f>
        <v>0</v>
      </c>
      <c r="L2923" s="8">
        <f t="shared" si="7175"/>
        <v>1.2999999999999545</v>
      </c>
      <c r="M2923" s="8">
        <f t="shared" si="7176"/>
        <v>1559.9999999999454</v>
      </c>
    </row>
    <row r="2924" spans="1:13" s="4" customFormat="1" x14ac:dyDescent="0.25">
      <c r="A2924" s="5">
        <v>42789</v>
      </c>
      <c r="B2924" s="7" t="s">
        <v>57</v>
      </c>
      <c r="C2924" s="7">
        <v>7375</v>
      </c>
      <c r="D2924" s="7" t="s">
        <v>17</v>
      </c>
      <c r="E2924" s="83">
        <v>129.15</v>
      </c>
      <c r="F2924" s="7">
        <v>129.4</v>
      </c>
      <c r="G2924" s="7">
        <v>129.69999999999999</v>
      </c>
      <c r="H2924" s="83">
        <v>0</v>
      </c>
      <c r="I2924" s="8">
        <f t="shared" si="7174"/>
        <v>1843.75</v>
      </c>
      <c r="J2924" s="9">
        <f>(IF(D2924="SELL",IF(G2924="",0,F2924-G2924),IF(D2924="BUY",IF(G2924="",0,G2924-F2924))))*C2924</f>
        <v>2212.499999999874</v>
      </c>
      <c r="K2924" s="8">
        <v>0</v>
      </c>
      <c r="L2924" s="8">
        <f t="shared" si="7175"/>
        <v>0.54999999999998295</v>
      </c>
      <c r="M2924" s="8">
        <f t="shared" si="7176"/>
        <v>4056.249999999874</v>
      </c>
    </row>
    <row r="2925" spans="1:13" s="4" customFormat="1" x14ac:dyDescent="0.25">
      <c r="A2925" s="5">
        <v>42789</v>
      </c>
      <c r="B2925" s="7" t="s">
        <v>53</v>
      </c>
      <c r="C2925" s="7">
        <v>1200</v>
      </c>
      <c r="D2925" s="7" t="s">
        <v>17</v>
      </c>
      <c r="E2925" s="83">
        <v>538</v>
      </c>
      <c r="F2925" s="7">
        <v>539.29999999999995</v>
      </c>
      <c r="G2925" s="7">
        <v>541</v>
      </c>
      <c r="H2925" s="83">
        <v>0</v>
      </c>
      <c r="I2925" s="8">
        <f t="shared" si="7174"/>
        <v>1559.9999999999454</v>
      </c>
      <c r="J2925" s="9">
        <f>(IF(D2925="SELL",IF(G2925="",0,F2925-G2925),IF(D2925="BUY",IF(G2925="",0,G2925-F2925))))*C2925</f>
        <v>2040.0000000000546</v>
      </c>
      <c r="K2925" s="8">
        <v>0</v>
      </c>
      <c r="L2925" s="8">
        <f t="shared" si="7175"/>
        <v>3</v>
      </c>
      <c r="M2925" s="8">
        <f t="shared" si="7176"/>
        <v>3600</v>
      </c>
    </row>
    <row r="2926" spans="1:13" s="4" customFormat="1" x14ac:dyDescent="0.25">
      <c r="A2926" s="5">
        <v>42789</v>
      </c>
      <c r="B2926" s="7" t="s">
        <v>38</v>
      </c>
      <c r="C2926" s="7">
        <v>6000</v>
      </c>
      <c r="D2926" s="7" t="s">
        <v>17</v>
      </c>
      <c r="E2926" s="83">
        <v>143.19999999999999</v>
      </c>
      <c r="F2926" s="7">
        <v>143.44999999999999</v>
      </c>
      <c r="G2926" s="7">
        <v>0</v>
      </c>
      <c r="H2926" s="83">
        <v>0</v>
      </c>
      <c r="I2926" s="8">
        <f t="shared" si="7174"/>
        <v>1500</v>
      </c>
      <c r="J2926" s="9">
        <v>0</v>
      </c>
      <c r="K2926" s="8">
        <f>(IF(D2926="SELL",IF(H2926="",0,G2926-H2926),IF(D2926="BUY",IF(H2926="",0,(H2926-G2926)))))*C2926</f>
        <v>0</v>
      </c>
      <c r="L2926" s="8">
        <f t="shared" si="7175"/>
        <v>0.25</v>
      </c>
      <c r="M2926" s="8">
        <f t="shared" si="7176"/>
        <v>1500</v>
      </c>
    </row>
    <row r="2927" spans="1:13" s="4" customFormat="1" x14ac:dyDescent="0.25">
      <c r="A2927" s="5">
        <v>42789</v>
      </c>
      <c r="B2927" s="7" t="s">
        <v>36</v>
      </c>
      <c r="C2927" s="7">
        <v>6000</v>
      </c>
      <c r="D2927" s="7" t="s">
        <v>17</v>
      </c>
      <c r="E2927" s="83">
        <v>157.9</v>
      </c>
      <c r="F2927" s="7">
        <v>156.94999999999999</v>
      </c>
      <c r="G2927" s="7">
        <v>0</v>
      </c>
      <c r="H2927" s="83">
        <v>0</v>
      </c>
      <c r="I2927" s="8">
        <f t="shared" si="7174"/>
        <v>-5700.0000000001019</v>
      </c>
      <c r="J2927" s="9">
        <v>0</v>
      </c>
      <c r="K2927" s="8">
        <f>(IF(D2927="SELL",IF(H2927="",0,G2927-H2927),IF(D2927="BUY",IF(H2927="",0,(H2927-G2927)))))*C2927</f>
        <v>0</v>
      </c>
      <c r="L2927" s="8">
        <f t="shared" si="7175"/>
        <v>-0.95000000000001694</v>
      </c>
      <c r="M2927" s="8">
        <f t="shared" si="7176"/>
        <v>-5700.0000000001019</v>
      </c>
    </row>
    <row r="2928" spans="1:13" s="4" customFormat="1" x14ac:dyDescent="0.25">
      <c r="A2928" s="5">
        <v>42788</v>
      </c>
      <c r="B2928" s="7" t="s">
        <v>33</v>
      </c>
      <c r="C2928" s="7">
        <v>1000</v>
      </c>
      <c r="D2928" s="7" t="s">
        <v>17</v>
      </c>
      <c r="E2928" s="83">
        <v>416</v>
      </c>
      <c r="F2928" s="7">
        <v>417.5</v>
      </c>
      <c r="G2928" s="7">
        <v>419.5</v>
      </c>
      <c r="H2928" s="83">
        <v>428</v>
      </c>
      <c r="I2928" s="8">
        <f t="shared" si="7174"/>
        <v>1500</v>
      </c>
      <c r="J2928" s="9">
        <f>(IF(D2928="SELL",IF(G2928="",0,F2928-G2928),IF(D2928="BUY",IF(G2928="",0,G2928-F2928))))*C2928</f>
        <v>2000</v>
      </c>
      <c r="K2928" s="8">
        <f>(IF(D2928="SELL",IF(H2928="",0,G2928-H2928),IF(D2928="BUY",IF(H2928="",0,(H2928-G2928)))))*C2928</f>
        <v>8500</v>
      </c>
      <c r="L2928" s="8">
        <f t="shared" si="7175"/>
        <v>12</v>
      </c>
      <c r="M2928" s="8">
        <f t="shared" si="7176"/>
        <v>12000</v>
      </c>
    </row>
    <row r="2929" spans="1:13" s="4" customFormat="1" x14ac:dyDescent="0.25">
      <c r="A2929" s="5">
        <v>42788</v>
      </c>
      <c r="B2929" s="7" t="s">
        <v>66</v>
      </c>
      <c r="C2929" s="7">
        <v>500</v>
      </c>
      <c r="D2929" s="7" t="s">
        <v>17</v>
      </c>
      <c r="E2929" s="83">
        <v>1165</v>
      </c>
      <c r="F2929" s="7">
        <v>1168</v>
      </c>
      <c r="G2929" s="7">
        <v>1172</v>
      </c>
      <c r="H2929" s="83">
        <v>1182</v>
      </c>
      <c r="I2929" s="8">
        <f t="shared" si="7174"/>
        <v>1500</v>
      </c>
      <c r="J2929" s="9">
        <f>(IF(D2929="SELL",IF(G2929="",0,F2929-G2929),IF(D2929="BUY",IF(G2929="",0,G2929-F2929))))*C2929</f>
        <v>2000</v>
      </c>
      <c r="K2929" s="8">
        <f>(IF(D2929="SELL",IF(H2929="",0,G2929-H2929),IF(D2929="BUY",IF(H2929="",0,(H2929-G2929)))))*C2929</f>
        <v>5000</v>
      </c>
      <c r="L2929" s="8">
        <f t="shared" si="7175"/>
        <v>17</v>
      </c>
      <c r="M2929" s="8">
        <f t="shared" si="7176"/>
        <v>8500</v>
      </c>
    </row>
    <row r="2930" spans="1:13" s="4" customFormat="1" x14ac:dyDescent="0.25">
      <c r="A2930" s="5">
        <v>42788</v>
      </c>
      <c r="B2930" s="7" t="s">
        <v>57</v>
      </c>
      <c r="C2930" s="7">
        <v>7375</v>
      </c>
      <c r="D2930" s="7" t="s">
        <v>17</v>
      </c>
      <c r="E2930" s="83">
        <v>126.6</v>
      </c>
      <c r="F2930" s="7">
        <v>126.85</v>
      </c>
      <c r="G2930" s="7">
        <v>127.15</v>
      </c>
      <c r="H2930" s="83">
        <v>0</v>
      </c>
      <c r="I2930" s="8">
        <f t="shared" si="7174"/>
        <v>1843.75</v>
      </c>
      <c r="J2930" s="9">
        <f>(IF(D2930="SELL",IF(G2930="",0,F2930-G2930),IF(D2930="BUY",IF(G2930="",0,G2930-F2930))))*C2930</f>
        <v>2212.5000000000837</v>
      </c>
      <c r="K2930" s="8">
        <v>0</v>
      </c>
      <c r="L2930" s="8">
        <f t="shared" si="7175"/>
        <v>0.55000000000001137</v>
      </c>
      <c r="M2930" s="8">
        <f t="shared" si="7176"/>
        <v>4056.2500000000837</v>
      </c>
    </row>
    <row r="2931" spans="1:13" s="4" customFormat="1" x14ac:dyDescent="0.25">
      <c r="A2931" s="5">
        <v>42788</v>
      </c>
      <c r="B2931" s="7" t="s">
        <v>47</v>
      </c>
      <c r="C2931" s="7">
        <v>4000</v>
      </c>
      <c r="D2931" s="7" t="s">
        <v>17</v>
      </c>
      <c r="E2931" s="83">
        <v>147.4</v>
      </c>
      <c r="F2931" s="7">
        <v>147.80000000000001</v>
      </c>
      <c r="G2931" s="7">
        <v>148.30000000000001</v>
      </c>
      <c r="H2931" s="83">
        <v>0</v>
      </c>
      <c r="I2931" s="8">
        <f t="shared" si="7174"/>
        <v>1600.0000000000227</v>
      </c>
      <c r="J2931" s="9">
        <f>(IF(D2931="SELL",IF(G2931="",0,F2931-G2931),IF(D2931="BUY",IF(G2931="",0,G2931-F2931))))*C2931</f>
        <v>2000</v>
      </c>
      <c r="K2931" s="8">
        <v>0</v>
      </c>
      <c r="L2931" s="8">
        <f t="shared" si="7175"/>
        <v>0.90000000000000568</v>
      </c>
      <c r="M2931" s="8">
        <f t="shared" si="7176"/>
        <v>3600.0000000000227</v>
      </c>
    </row>
    <row r="2932" spans="1:13" s="4" customFormat="1" x14ac:dyDescent="0.25">
      <c r="A2932" s="5">
        <v>42788</v>
      </c>
      <c r="B2932" s="7" t="s">
        <v>24</v>
      </c>
      <c r="C2932" s="7">
        <v>6000</v>
      </c>
      <c r="D2932" s="7" t="s">
        <v>17</v>
      </c>
      <c r="E2932" s="83">
        <v>138.19999999999999</v>
      </c>
      <c r="F2932" s="7">
        <v>138.44999999999999</v>
      </c>
      <c r="G2932" s="7">
        <v>0</v>
      </c>
      <c r="H2932" s="83">
        <v>0</v>
      </c>
      <c r="I2932" s="8">
        <f t="shared" si="7174"/>
        <v>1500</v>
      </c>
      <c r="J2932" s="9">
        <v>0</v>
      </c>
      <c r="K2932" s="8">
        <f>(IF(D2932="SELL",IF(H2932="",0,G2932-H2932),IF(D2932="BUY",IF(H2932="",0,(H2932-G2932)))))*C2932</f>
        <v>0</v>
      </c>
      <c r="L2932" s="8">
        <f t="shared" si="7175"/>
        <v>0.25</v>
      </c>
      <c r="M2932" s="8">
        <f t="shared" si="7176"/>
        <v>1500</v>
      </c>
    </row>
    <row r="2933" spans="1:13" s="4" customFormat="1" x14ac:dyDescent="0.25">
      <c r="A2933" s="5">
        <v>42787</v>
      </c>
      <c r="B2933" s="7" t="s">
        <v>33</v>
      </c>
      <c r="C2933" s="7">
        <v>1000</v>
      </c>
      <c r="D2933" s="7" t="s">
        <v>17</v>
      </c>
      <c r="E2933" s="83">
        <v>401</v>
      </c>
      <c r="F2933" s="7">
        <v>402.5</v>
      </c>
      <c r="G2933" s="7">
        <v>404.5</v>
      </c>
      <c r="H2933" s="83">
        <v>410</v>
      </c>
      <c r="I2933" s="8">
        <f t="shared" si="7174"/>
        <v>1500</v>
      </c>
      <c r="J2933" s="9">
        <f t="shared" ref="J2933:J2942" si="7178">(IF(D2933="SELL",IF(G2933="",0,F2933-G2933),IF(D2933="BUY",IF(G2933="",0,G2933-F2933))))*C2933</f>
        <v>2000</v>
      </c>
      <c r="K2933" s="8">
        <f>(IF(D2933="SELL",IF(H2933="",0,G2933-H2933),IF(D2933="BUY",IF(H2933="",0,(H2933-G2933)))))*C2933</f>
        <v>5500</v>
      </c>
      <c r="L2933" s="8">
        <f t="shared" si="7175"/>
        <v>9</v>
      </c>
      <c r="M2933" s="8">
        <f t="shared" si="7176"/>
        <v>9000</v>
      </c>
    </row>
    <row r="2934" spans="1:13" s="4" customFormat="1" x14ac:dyDescent="0.25">
      <c r="A2934" s="5">
        <v>42787</v>
      </c>
      <c r="B2934" s="7" t="s">
        <v>38</v>
      </c>
      <c r="C2934" s="7">
        <v>6000</v>
      </c>
      <c r="D2934" s="7" t="s">
        <v>17</v>
      </c>
      <c r="E2934" s="83">
        <v>142.6</v>
      </c>
      <c r="F2934" s="7">
        <v>142.85</v>
      </c>
      <c r="G2934" s="7">
        <v>143.19999999999999</v>
      </c>
      <c r="H2934" s="83">
        <v>144</v>
      </c>
      <c r="I2934" s="8">
        <f t="shared" si="7174"/>
        <v>1500</v>
      </c>
      <c r="J2934" s="9">
        <f t="shared" si="7178"/>
        <v>2099.9999999999659</v>
      </c>
      <c r="K2934" s="8">
        <f>(IF(D2934="SELL",IF(H2934="",0,G2934-H2934),IF(D2934="BUY",IF(H2934="",0,(H2934-G2934)))))*C2934</f>
        <v>4800.0000000000682</v>
      </c>
      <c r="L2934" s="8">
        <f t="shared" si="7175"/>
        <v>1.4000000000000057</v>
      </c>
      <c r="M2934" s="8">
        <f t="shared" si="7176"/>
        <v>8400.0000000000346</v>
      </c>
    </row>
    <row r="2935" spans="1:13" s="4" customFormat="1" x14ac:dyDescent="0.25">
      <c r="A2935" s="5">
        <v>42787</v>
      </c>
      <c r="B2935" s="7" t="s">
        <v>57</v>
      </c>
      <c r="C2935" s="7">
        <v>7375</v>
      </c>
      <c r="D2935" s="7" t="s">
        <v>17</v>
      </c>
      <c r="E2935" s="83">
        <v>122.7</v>
      </c>
      <c r="F2935" s="7">
        <v>122.95</v>
      </c>
      <c r="G2935" s="7">
        <v>123.25</v>
      </c>
      <c r="H2935" s="83">
        <v>0</v>
      </c>
      <c r="I2935" s="8">
        <f t="shared" si="7174"/>
        <v>1843.75</v>
      </c>
      <c r="J2935" s="9">
        <f t="shared" si="7178"/>
        <v>2212.4999999999791</v>
      </c>
      <c r="K2935" s="8">
        <v>0</v>
      </c>
      <c r="L2935" s="8">
        <f t="shared" si="7175"/>
        <v>0.54999999999999716</v>
      </c>
      <c r="M2935" s="8">
        <f t="shared" si="7176"/>
        <v>4056.2499999999791</v>
      </c>
    </row>
    <row r="2936" spans="1:13" s="4" customFormat="1" x14ac:dyDescent="0.25">
      <c r="A2936" s="5">
        <v>42787</v>
      </c>
      <c r="B2936" s="7" t="s">
        <v>67</v>
      </c>
      <c r="C2936" s="7">
        <v>3500</v>
      </c>
      <c r="D2936" s="7" t="s">
        <v>17</v>
      </c>
      <c r="E2936" s="83">
        <v>297.3</v>
      </c>
      <c r="F2936" s="7">
        <v>297.75</v>
      </c>
      <c r="G2936" s="7">
        <v>298.35000000000002</v>
      </c>
      <c r="H2936" s="83">
        <v>0</v>
      </c>
      <c r="I2936" s="8">
        <f t="shared" si="7174"/>
        <v>1574.9999999999602</v>
      </c>
      <c r="J2936" s="9">
        <f t="shared" si="7178"/>
        <v>2100.0000000000796</v>
      </c>
      <c r="K2936" s="8">
        <v>0</v>
      </c>
      <c r="L2936" s="8">
        <f t="shared" si="7175"/>
        <v>1.0500000000000114</v>
      </c>
      <c r="M2936" s="8">
        <f t="shared" si="7176"/>
        <v>3675.00000000004</v>
      </c>
    </row>
    <row r="2937" spans="1:13" s="4" customFormat="1" x14ac:dyDescent="0.25">
      <c r="A2937" s="5">
        <v>42787</v>
      </c>
      <c r="B2937" s="7" t="s">
        <v>24</v>
      </c>
      <c r="C2937" s="7">
        <v>6000</v>
      </c>
      <c r="D2937" s="7" t="s">
        <v>17</v>
      </c>
      <c r="E2937" s="83">
        <v>135.69999999999999</v>
      </c>
      <c r="F2937" s="7">
        <v>135.94999999999999</v>
      </c>
      <c r="G2937" s="7">
        <v>136.30000000000001</v>
      </c>
      <c r="H2937" s="83">
        <v>0</v>
      </c>
      <c r="I2937" s="8">
        <f t="shared" si="7174"/>
        <v>1500</v>
      </c>
      <c r="J2937" s="9">
        <f t="shared" si="7178"/>
        <v>2100.0000000001364</v>
      </c>
      <c r="K2937" s="8">
        <v>0</v>
      </c>
      <c r="L2937" s="8">
        <f t="shared" si="7175"/>
        <v>0.60000000000002274</v>
      </c>
      <c r="M2937" s="8">
        <f t="shared" si="7176"/>
        <v>3600.0000000001364</v>
      </c>
    </row>
    <row r="2938" spans="1:13" s="4" customFormat="1" x14ac:dyDescent="0.25">
      <c r="A2938" s="5">
        <v>42787</v>
      </c>
      <c r="B2938" s="7" t="s">
        <v>19</v>
      </c>
      <c r="C2938" s="7">
        <v>5000</v>
      </c>
      <c r="D2938" s="7" t="s">
        <v>17</v>
      </c>
      <c r="E2938" s="83">
        <v>146.30000000000001</v>
      </c>
      <c r="F2938" s="7">
        <v>146.6</v>
      </c>
      <c r="G2938" s="7">
        <v>146.9</v>
      </c>
      <c r="H2938" s="83">
        <v>0</v>
      </c>
      <c r="I2938" s="8">
        <f t="shared" si="7174"/>
        <v>1499.9999999999147</v>
      </c>
      <c r="J2938" s="9">
        <f t="shared" si="7178"/>
        <v>1500.0000000000568</v>
      </c>
      <c r="K2938" s="8">
        <v>0</v>
      </c>
      <c r="L2938" s="8">
        <f t="shared" si="7175"/>
        <v>0.59999999999999432</v>
      </c>
      <c r="M2938" s="8">
        <f t="shared" si="7176"/>
        <v>2999.9999999999718</v>
      </c>
    </row>
    <row r="2939" spans="1:13" s="4" customFormat="1" x14ac:dyDescent="0.25">
      <c r="A2939" s="5">
        <v>42786</v>
      </c>
      <c r="B2939" s="7" t="s">
        <v>57</v>
      </c>
      <c r="C2939" s="7">
        <v>7375</v>
      </c>
      <c r="D2939" s="7" t="s">
        <v>17</v>
      </c>
      <c r="E2939" s="83">
        <v>121.1</v>
      </c>
      <c r="F2939" s="7">
        <v>121.35</v>
      </c>
      <c r="G2939" s="7">
        <v>121.65</v>
      </c>
      <c r="H2939" s="83">
        <v>122.7</v>
      </c>
      <c r="I2939" s="8">
        <f t="shared" si="7174"/>
        <v>1843.75</v>
      </c>
      <c r="J2939" s="9">
        <f t="shared" si="7178"/>
        <v>2212.5000000000837</v>
      </c>
      <c r="K2939" s="8">
        <f>(IF(D2939="SELL",IF(H2939="",0,G2939-H2939),IF(D2939="BUY",IF(H2939="",0,(H2939-G2939)))))*C2939</f>
        <v>7743.7499999999791</v>
      </c>
      <c r="L2939" s="8">
        <f t="shared" si="7175"/>
        <v>1.6000000000000083</v>
      </c>
      <c r="M2939" s="8">
        <f t="shared" si="7176"/>
        <v>11800.000000000062</v>
      </c>
    </row>
    <row r="2940" spans="1:13" s="4" customFormat="1" x14ac:dyDescent="0.25">
      <c r="A2940" s="5">
        <v>42786</v>
      </c>
      <c r="B2940" s="7" t="s">
        <v>53</v>
      </c>
      <c r="C2940" s="7">
        <v>1200</v>
      </c>
      <c r="D2940" s="7" t="s">
        <v>17</v>
      </c>
      <c r="E2940" s="83">
        <v>476.6</v>
      </c>
      <c r="F2940" s="7">
        <v>477.9</v>
      </c>
      <c r="G2940" s="7">
        <v>479.6</v>
      </c>
      <c r="H2940" s="83">
        <v>483</v>
      </c>
      <c r="I2940" s="8">
        <f t="shared" si="7174"/>
        <v>1559.9999999999454</v>
      </c>
      <c r="J2940" s="9">
        <f t="shared" si="7178"/>
        <v>2040.0000000000546</v>
      </c>
      <c r="K2940" s="8">
        <f>(IF(D2940="SELL",IF(H2940="",0,G2940-H2940),IF(D2940="BUY",IF(H2940="",0,(H2940-G2940)))))*C2940</f>
        <v>4079.9999999999727</v>
      </c>
      <c r="L2940" s="8">
        <f t="shared" si="7175"/>
        <v>6.3999999999999773</v>
      </c>
      <c r="M2940" s="8">
        <f t="shared" si="7176"/>
        <v>7679.9999999999727</v>
      </c>
    </row>
    <row r="2941" spans="1:13" s="4" customFormat="1" x14ac:dyDescent="0.25">
      <c r="A2941" s="5">
        <v>42786</v>
      </c>
      <c r="B2941" s="7" t="s">
        <v>38</v>
      </c>
      <c r="C2941" s="7">
        <v>6000</v>
      </c>
      <c r="D2941" s="7" t="s">
        <v>17</v>
      </c>
      <c r="E2941" s="83">
        <v>140.1</v>
      </c>
      <c r="F2941" s="7">
        <v>140.35</v>
      </c>
      <c r="G2941" s="7">
        <v>140.69999999999999</v>
      </c>
      <c r="H2941" s="83">
        <v>0</v>
      </c>
      <c r="I2941" s="8">
        <f t="shared" si="7174"/>
        <v>1500</v>
      </c>
      <c r="J2941" s="9">
        <f t="shared" si="7178"/>
        <v>2099.9999999999659</v>
      </c>
      <c r="K2941" s="8">
        <v>0</v>
      </c>
      <c r="L2941" s="8">
        <f t="shared" si="7175"/>
        <v>0.59999999999999432</v>
      </c>
      <c r="M2941" s="8">
        <f t="shared" si="7176"/>
        <v>3599.9999999999659</v>
      </c>
    </row>
    <row r="2942" spans="1:13" s="4" customFormat="1" x14ac:dyDescent="0.25">
      <c r="A2942" s="5">
        <v>42786</v>
      </c>
      <c r="B2942" s="7" t="s">
        <v>68</v>
      </c>
      <c r="C2942" s="7">
        <v>3000</v>
      </c>
      <c r="D2942" s="7" t="s">
        <v>17</v>
      </c>
      <c r="E2942" s="83">
        <v>385</v>
      </c>
      <c r="F2942" s="7">
        <v>385.5</v>
      </c>
      <c r="G2942" s="7">
        <v>386</v>
      </c>
      <c r="H2942" s="83">
        <v>0</v>
      </c>
      <c r="I2942" s="8">
        <f t="shared" si="7174"/>
        <v>1500</v>
      </c>
      <c r="J2942" s="9">
        <f t="shared" si="7178"/>
        <v>1500</v>
      </c>
      <c r="K2942" s="8">
        <v>0</v>
      </c>
      <c r="L2942" s="8">
        <f t="shared" si="7175"/>
        <v>1</v>
      </c>
      <c r="M2942" s="8">
        <f t="shared" si="7176"/>
        <v>3000</v>
      </c>
    </row>
    <row r="2943" spans="1:13" s="4" customFormat="1" x14ac:dyDescent="0.25">
      <c r="A2943" s="5">
        <v>42786</v>
      </c>
      <c r="B2943" s="7" t="s">
        <v>69</v>
      </c>
      <c r="C2943" s="7">
        <v>1500</v>
      </c>
      <c r="D2943" s="7" t="s">
        <v>17</v>
      </c>
      <c r="E2943" s="83">
        <v>404.7</v>
      </c>
      <c r="F2943" s="7">
        <v>405.7</v>
      </c>
      <c r="G2943" s="7">
        <v>0</v>
      </c>
      <c r="H2943" s="83">
        <v>0</v>
      </c>
      <c r="I2943" s="8">
        <f t="shared" si="7174"/>
        <v>1500</v>
      </c>
      <c r="J2943" s="9">
        <v>0</v>
      </c>
      <c r="K2943" s="8">
        <f t="shared" ref="K2943:K2948" si="7179">(IF(D2943="SELL",IF(H2943="",0,G2943-H2943),IF(D2943="BUY",IF(H2943="",0,(H2943-G2943)))))*C2943</f>
        <v>0</v>
      </c>
      <c r="L2943" s="8">
        <f t="shared" si="7175"/>
        <v>1</v>
      </c>
      <c r="M2943" s="8">
        <f t="shared" si="7176"/>
        <v>1500</v>
      </c>
    </row>
    <row r="2944" spans="1:13" s="4" customFormat="1" x14ac:dyDescent="0.25">
      <c r="A2944" s="5">
        <v>42786</v>
      </c>
      <c r="B2944" s="7" t="s">
        <v>36</v>
      </c>
      <c r="C2944" s="7">
        <v>6000</v>
      </c>
      <c r="D2944" s="7" t="s">
        <v>17</v>
      </c>
      <c r="E2944" s="83">
        <v>146.4</v>
      </c>
      <c r="F2944" s="7">
        <v>145.44999999999999</v>
      </c>
      <c r="G2944" s="7">
        <v>0</v>
      </c>
      <c r="H2944" s="83">
        <v>0</v>
      </c>
      <c r="I2944" s="8">
        <f t="shared" si="7174"/>
        <v>-5700.0000000001019</v>
      </c>
      <c r="J2944" s="9">
        <v>0</v>
      </c>
      <c r="K2944" s="8">
        <f t="shared" si="7179"/>
        <v>0</v>
      </c>
      <c r="L2944" s="8">
        <f t="shared" si="7175"/>
        <v>-0.95000000000001694</v>
      </c>
      <c r="M2944" s="8">
        <f t="shared" si="7176"/>
        <v>-5700.0000000001019</v>
      </c>
    </row>
    <row r="2945" spans="1:13" s="4" customFormat="1" x14ac:dyDescent="0.25">
      <c r="A2945" s="5">
        <v>42783</v>
      </c>
      <c r="B2945" s="7" t="s">
        <v>26</v>
      </c>
      <c r="C2945" s="7">
        <v>3500</v>
      </c>
      <c r="D2945" s="7" t="s">
        <v>17</v>
      </c>
      <c r="E2945" s="83">
        <v>261.7</v>
      </c>
      <c r="F2945" s="7">
        <v>262.14999999999998</v>
      </c>
      <c r="G2945" s="7">
        <v>262.75</v>
      </c>
      <c r="H2945" s="83">
        <v>265.3</v>
      </c>
      <c r="I2945" s="8">
        <f t="shared" si="7174"/>
        <v>1574.9999999999602</v>
      </c>
      <c r="J2945" s="9">
        <f t="shared" ref="J2945:J2951" si="7180">(IF(D2945="SELL",IF(G2945="",0,F2945-G2945),IF(D2945="BUY",IF(G2945="",0,G2945-F2945))))*C2945</f>
        <v>2100.0000000000796</v>
      </c>
      <c r="K2945" s="8">
        <f t="shared" si="7179"/>
        <v>8925.00000000004</v>
      </c>
      <c r="L2945" s="8">
        <f t="shared" si="7175"/>
        <v>3.6000000000000227</v>
      </c>
      <c r="M2945" s="8">
        <f t="shared" si="7176"/>
        <v>12600.00000000008</v>
      </c>
    </row>
    <row r="2946" spans="1:13" s="4" customFormat="1" x14ac:dyDescent="0.25">
      <c r="A2946" s="5">
        <v>42783</v>
      </c>
      <c r="B2946" s="7" t="s">
        <v>53</v>
      </c>
      <c r="C2946" s="7">
        <v>1200</v>
      </c>
      <c r="D2946" s="7" t="s">
        <v>17</v>
      </c>
      <c r="E2946" s="83">
        <v>451.4</v>
      </c>
      <c r="F2946" s="7">
        <v>452.7</v>
      </c>
      <c r="G2946" s="7">
        <v>454.4</v>
      </c>
      <c r="H2946" s="83">
        <v>460</v>
      </c>
      <c r="I2946" s="8">
        <f t="shared" si="7174"/>
        <v>1560.0000000000136</v>
      </c>
      <c r="J2946" s="9">
        <f t="shared" si="7180"/>
        <v>2039.9999999999864</v>
      </c>
      <c r="K2946" s="8">
        <f t="shared" si="7179"/>
        <v>6720.0000000000273</v>
      </c>
      <c r="L2946" s="8">
        <f t="shared" si="7175"/>
        <v>8.6000000000000227</v>
      </c>
      <c r="M2946" s="8">
        <f t="shared" si="7176"/>
        <v>10320.000000000027</v>
      </c>
    </row>
    <row r="2947" spans="1:13" s="4" customFormat="1" x14ac:dyDescent="0.25">
      <c r="A2947" s="5">
        <v>42783</v>
      </c>
      <c r="B2947" s="7" t="s">
        <v>36</v>
      </c>
      <c r="C2947" s="7">
        <v>6000</v>
      </c>
      <c r="D2947" s="7" t="s">
        <v>17</v>
      </c>
      <c r="E2947" s="83">
        <v>143.25</v>
      </c>
      <c r="F2947" s="7">
        <v>143.5</v>
      </c>
      <c r="G2947" s="7">
        <v>143.85</v>
      </c>
      <c r="H2947" s="83">
        <v>144.9</v>
      </c>
      <c r="I2947" s="8">
        <f t="shared" si="7174"/>
        <v>1500</v>
      </c>
      <c r="J2947" s="9">
        <f t="shared" si="7180"/>
        <v>2099.9999999999659</v>
      </c>
      <c r="K2947" s="8">
        <f t="shared" si="7179"/>
        <v>6300.0000000000682</v>
      </c>
      <c r="L2947" s="8">
        <f t="shared" si="7175"/>
        <v>1.6500000000000057</v>
      </c>
      <c r="M2947" s="8">
        <f t="shared" si="7176"/>
        <v>9900.0000000000346</v>
      </c>
    </row>
    <row r="2948" spans="1:13" s="4" customFormat="1" x14ac:dyDescent="0.25">
      <c r="A2948" s="5">
        <v>42783</v>
      </c>
      <c r="B2948" s="7" t="s">
        <v>70</v>
      </c>
      <c r="C2948" s="7">
        <v>1600</v>
      </c>
      <c r="D2948" s="7" t="s">
        <v>17</v>
      </c>
      <c r="E2948" s="83">
        <v>445</v>
      </c>
      <c r="F2948" s="7">
        <v>446</v>
      </c>
      <c r="G2948" s="7">
        <v>447.3</v>
      </c>
      <c r="H2948" s="83">
        <v>450</v>
      </c>
      <c r="I2948" s="8">
        <f t="shared" ref="I2948:I3011" si="7181">(IF(D2948="SELL",E2948-F2948,IF(D2948="BUY",F2948-E2948)))*C2948</f>
        <v>1600</v>
      </c>
      <c r="J2948" s="9">
        <f t="shared" si="7180"/>
        <v>2080.0000000000182</v>
      </c>
      <c r="K2948" s="8">
        <f t="shared" si="7179"/>
        <v>4319.9999999999818</v>
      </c>
      <c r="L2948" s="8">
        <f t="shared" ref="L2948:L3011" si="7182">(J2948+I2948+K2948)/C2948</f>
        <v>5</v>
      </c>
      <c r="M2948" s="8">
        <f t="shared" ref="M2948:M3011" si="7183">L2948*C2948</f>
        <v>8000</v>
      </c>
    </row>
    <row r="2949" spans="1:13" s="4" customFormat="1" x14ac:dyDescent="0.25">
      <c r="A2949" s="5">
        <v>42783</v>
      </c>
      <c r="B2949" s="7" t="s">
        <v>24</v>
      </c>
      <c r="C2949" s="7">
        <v>6000</v>
      </c>
      <c r="D2949" s="7" t="s">
        <v>17</v>
      </c>
      <c r="E2949" s="83">
        <v>131.1</v>
      </c>
      <c r="F2949" s="7">
        <v>131.35</v>
      </c>
      <c r="G2949" s="7">
        <v>131.69999999999999</v>
      </c>
      <c r="H2949" s="83">
        <v>0</v>
      </c>
      <c r="I2949" s="8">
        <f t="shared" si="7181"/>
        <v>1500</v>
      </c>
      <c r="J2949" s="9">
        <f t="shared" si="7180"/>
        <v>2099.9999999999659</v>
      </c>
      <c r="K2949" s="8">
        <v>0</v>
      </c>
      <c r="L2949" s="8">
        <f t="shared" si="7182"/>
        <v>0.59999999999999432</v>
      </c>
      <c r="M2949" s="8">
        <f t="shared" si="7183"/>
        <v>3599.9999999999659</v>
      </c>
    </row>
    <row r="2950" spans="1:13" s="4" customFormat="1" x14ac:dyDescent="0.25">
      <c r="A2950" s="5">
        <v>42783</v>
      </c>
      <c r="B2950" s="7" t="s">
        <v>67</v>
      </c>
      <c r="C2950" s="7">
        <v>3500</v>
      </c>
      <c r="D2950" s="7" t="s">
        <v>17</v>
      </c>
      <c r="E2950" s="83">
        <v>287</v>
      </c>
      <c r="F2950" s="7">
        <v>287.45</v>
      </c>
      <c r="G2950" s="7">
        <v>288</v>
      </c>
      <c r="H2950" s="83">
        <v>0</v>
      </c>
      <c r="I2950" s="8">
        <f t="shared" si="7181"/>
        <v>1574.9999999999602</v>
      </c>
      <c r="J2950" s="9">
        <f t="shared" si="7180"/>
        <v>1925.0000000000398</v>
      </c>
      <c r="K2950" s="8">
        <v>0</v>
      </c>
      <c r="L2950" s="8">
        <f t="shared" si="7182"/>
        <v>1</v>
      </c>
      <c r="M2950" s="8">
        <f t="shared" si="7183"/>
        <v>3500</v>
      </c>
    </row>
    <row r="2951" spans="1:13" s="4" customFormat="1" x14ac:dyDescent="0.25">
      <c r="A2951" s="5">
        <v>42782</v>
      </c>
      <c r="B2951" s="7" t="s">
        <v>24</v>
      </c>
      <c r="C2951" s="7">
        <v>6000</v>
      </c>
      <c r="D2951" s="7" t="s">
        <v>20</v>
      </c>
      <c r="E2951" s="83">
        <v>127.3</v>
      </c>
      <c r="F2951" s="7">
        <v>127.05</v>
      </c>
      <c r="G2951" s="7">
        <v>126.7</v>
      </c>
      <c r="H2951" s="83">
        <v>0</v>
      </c>
      <c r="I2951" s="8">
        <f t="shared" si="7181"/>
        <v>1500</v>
      </c>
      <c r="J2951" s="9">
        <f t="shared" si="7180"/>
        <v>2099.9999999999659</v>
      </c>
      <c r="K2951" s="8">
        <v>0</v>
      </c>
      <c r="L2951" s="8">
        <f t="shared" si="7182"/>
        <v>0.59999999999999432</v>
      </c>
      <c r="M2951" s="8">
        <f t="shared" si="7183"/>
        <v>3599.9999999999659</v>
      </c>
    </row>
    <row r="2952" spans="1:13" s="4" customFormat="1" x14ac:dyDescent="0.25">
      <c r="A2952" s="5">
        <v>42782</v>
      </c>
      <c r="B2952" s="7" t="s">
        <v>42</v>
      </c>
      <c r="C2952" s="7">
        <v>3000</v>
      </c>
      <c r="D2952" s="7" t="s">
        <v>20</v>
      </c>
      <c r="E2952" s="83">
        <v>172.7</v>
      </c>
      <c r="F2952" s="7">
        <v>172.2</v>
      </c>
      <c r="G2952" s="7">
        <v>0</v>
      </c>
      <c r="H2952" s="83">
        <v>0</v>
      </c>
      <c r="I2952" s="8">
        <f t="shared" si="7181"/>
        <v>1500</v>
      </c>
      <c r="J2952" s="9">
        <v>0</v>
      </c>
      <c r="K2952" s="8">
        <f t="shared" ref="K2952:K2958" si="7184">(IF(D2952="SELL",IF(H2952="",0,G2952-H2952),IF(D2952="BUY",IF(H2952="",0,(H2952-G2952)))))*C2952</f>
        <v>0</v>
      </c>
      <c r="L2952" s="8">
        <f t="shared" si="7182"/>
        <v>0.5</v>
      </c>
      <c r="M2952" s="8">
        <f t="shared" si="7183"/>
        <v>1500</v>
      </c>
    </row>
    <row r="2953" spans="1:13" s="4" customFormat="1" x14ac:dyDescent="0.25">
      <c r="A2953" s="5">
        <v>42782</v>
      </c>
      <c r="B2953" s="7" t="s">
        <v>61</v>
      </c>
      <c r="C2953" s="7">
        <v>3000</v>
      </c>
      <c r="D2953" s="7" t="s">
        <v>20</v>
      </c>
      <c r="E2953" s="83">
        <v>294</v>
      </c>
      <c r="F2953" s="7">
        <v>295.2</v>
      </c>
      <c r="G2953" s="7">
        <v>0</v>
      </c>
      <c r="H2953" s="83">
        <v>0</v>
      </c>
      <c r="I2953" s="8">
        <f t="shared" si="7181"/>
        <v>-3599.9999999999659</v>
      </c>
      <c r="J2953" s="9">
        <v>0</v>
      </c>
      <c r="K2953" s="8">
        <f t="shared" si="7184"/>
        <v>0</v>
      </c>
      <c r="L2953" s="8">
        <f t="shared" si="7182"/>
        <v>-1.1999999999999886</v>
      </c>
      <c r="M2953" s="8">
        <f t="shared" si="7183"/>
        <v>-3599.9999999999659</v>
      </c>
    </row>
    <row r="2954" spans="1:13" s="4" customFormat="1" x14ac:dyDescent="0.25">
      <c r="A2954" s="5">
        <v>42782</v>
      </c>
      <c r="B2954" s="7" t="s">
        <v>22</v>
      </c>
      <c r="C2954" s="7">
        <v>700</v>
      </c>
      <c r="D2954" s="7" t="s">
        <v>20</v>
      </c>
      <c r="E2954" s="83">
        <v>1080</v>
      </c>
      <c r="F2954" s="7">
        <v>1088.05</v>
      </c>
      <c r="G2954" s="7">
        <v>0</v>
      </c>
      <c r="H2954" s="83">
        <v>0</v>
      </c>
      <c r="I2954" s="8">
        <f t="shared" si="7181"/>
        <v>-5634.9999999999682</v>
      </c>
      <c r="J2954" s="9">
        <v>0</v>
      </c>
      <c r="K2954" s="8">
        <f t="shared" si="7184"/>
        <v>0</v>
      </c>
      <c r="L2954" s="8">
        <f t="shared" si="7182"/>
        <v>-8.0499999999999545</v>
      </c>
      <c r="M2954" s="8">
        <f t="shared" si="7183"/>
        <v>-5634.9999999999682</v>
      </c>
    </row>
    <row r="2955" spans="1:13" s="4" customFormat="1" x14ac:dyDescent="0.25">
      <c r="A2955" s="5">
        <v>42781</v>
      </c>
      <c r="B2955" s="7" t="s">
        <v>71</v>
      </c>
      <c r="C2955" s="7">
        <v>2100</v>
      </c>
      <c r="D2955" s="7" t="s">
        <v>20</v>
      </c>
      <c r="E2955" s="83">
        <v>276</v>
      </c>
      <c r="F2955" s="7">
        <v>275.25</v>
      </c>
      <c r="G2955" s="7">
        <v>274.25</v>
      </c>
      <c r="H2955" s="83">
        <v>271</v>
      </c>
      <c r="I2955" s="8">
        <f t="shared" si="7181"/>
        <v>1575</v>
      </c>
      <c r="J2955" s="9">
        <f>(IF(D2955="SELL",IF(G2955="",0,F2955-G2955),IF(D2955="BUY",IF(G2955="",0,G2955-F2955))))*C2955</f>
        <v>2100</v>
      </c>
      <c r="K2955" s="8">
        <f t="shared" si="7184"/>
        <v>6825</v>
      </c>
      <c r="L2955" s="8">
        <f t="shared" si="7182"/>
        <v>5</v>
      </c>
      <c r="M2955" s="8">
        <f t="shared" si="7183"/>
        <v>10500</v>
      </c>
    </row>
    <row r="2956" spans="1:13" s="4" customFormat="1" x14ac:dyDescent="0.25">
      <c r="A2956" s="5">
        <v>42781</v>
      </c>
      <c r="B2956" s="7" t="s">
        <v>24</v>
      </c>
      <c r="C2956" s="7">
        <v>6000</v>
      </c>
      <c r="D2956" s="7" t="s">
        <v>20</v>
      </c>
      <c r="E2956" s="83">
        <v>129.69999999999999</v>
      </c>
      <c r="F2956" s="7">
        <v>129.44999999999999</v>
      </c>
      <c r="G2956" s="7">
        <v>129.1</v>
      </c>
      <c r="H2956" s="83">
        <v>128</v>
      </c>
      <c r="I2956" s="8">
        <f t="shared" si="7181"/>
        <v>1500</v>
      </c>
      <c r="J2956" s="9">
        <f>(IF(D2956="SELL",IF(G2956="",0,F2956-G2956),IF(D2956="BUY",IF(G2956="",0,G2956-F2956))))*C2956</f>
        <v>2099.9999999999659</v>
      </c>
      <c r="K2956" s="8">
        <f t="shared" si="7184"/>
        <v>6599.9999999999654</v>
      </c>
      <c r="L2956" s="8">
        <f t="shared" si="7182"/>
        <v>1.6999999999999884</v>
      </c>
      <c r="M2956" s="8">
        <f t="shared" si="7183"/>
        <v>10199.999999999931</v>
      </c>
    </row>
    <row r="2957" spans="1:13" s="4" customFormat="1" x14ac:dyDescent="0.25">
      <c r="A2957" s="5">
        <v>42781</v>
      </c>
      <c r="B2957" s="7" t="s">
        <v>38</v>
      </c>
      <c r="C2957" s="7">
        <v>6000</v>
      </c>
      <c r="D2957" s="7" t="s">
        <v>20</v>
      </c>
      <c r="E2957" s="83">
        <v>137.5</v>
      </c>
      <c r="F2957" s="7">
        <v>137.25</v>
      </c>
      <c r="G2957" s="7">
        <v>136.9</v>
      </c>
      <c r="H2957" s="83">
        <v>135.9</v>
      </c>
      <c r="I2957" s="8">
        <f t="shared" si="7181"/>
        <v>1500</v>
      </c>
      <c r="J2957" s="9">
        <f>(IF(D2957="SELL",IF(G2957="",0,F2957-G2957),IF(D2957="BUY",IF(G2957="",0,G2957-F2957))))*C2957</f>
        <v>2099.9999999999659</v>
      </c>
      <c r="K2957" s="8">
        <f t="shared" si="7184"/>
        <v>6000</v>
      </c>
      <c r="L2957" s="8">
        <f t="shared" si="7182"/>
        <v>1.5999999999999943</v>
      </c>
      <c r="M2957" s="8">
        <f t="shared" si="7183"/>
        <v>9599.9999999999654</v>
      </c>
    </row>
    <row r="2958" spans="1:13" s="4" customFormat="1" x14ac:dyDescent="0.25">
      <c r="A2958" s="5">
        <v>42781</v>
      </c>
      <c r="B2958" s="7" t="s">
        <v>72</v>
      </c>
      <c r="C2958" s="7">
        <v>1500</v>
      </c>
      <c r="D2958" s="7" t="s">
        <v>20</v>
      </c>
      <c r="E2958" s="83">
        <v>447.6</v>
      </c>
      <c r="F2958" s="7">
        <v>446.6</v>
      </c>
      <c r="G2958" s="7">
        <v>445.2</v>
      </c>
      <c r="H2958" s="83">
        <v>441.5</v>
      </c>
      <c r="I2958" s="8">
        <f t="shared" si="7181"/>
        <v>1500</v>
      </c>
      <c r="J2958" s="9">
        <f>(IF(D2958="SELL",IF(G2958="",0,F2958-G2958),IF(D2958="BUY",IF(G2958="",0,G2958-F2958))))*C2958</f>
        <v>2100.0000000000509</v>
      </c>
      <c r="K2958" s="8">
        <f t="shared" si="7184"/>
        <v>5549.9999999999827</v>
      </c>
      <c r="L2958" s="8">
        <f t="shared" si="7182"/>
        <v>6.1000000000000218</v>
      </c>
      <c r="M2958" s="8">
        <f t="shared" si="7183"/>
        <v>9150.0000000000327</v>
      </c>
    </row>
    <row r="2959" spans="1:13" s="4" customFormat="1" x14ac:dyDescent="0.25">
      <c r="A2959" s="5">
        <v>42781</v>
      </c>
      <c r="B2959" s="7" t="s">
        <v>36</v>
      </c>
      <c r="C2959" s="7">
        <v>6000</v>
      </c>
      <c r="D2959" s="7" t="s">
        <v>20</v>
      </c>
      <c r="E2959" s="83">
        <v>140.5</v>
      </c>
      <c r="F2959" s="7">
        <v>140.25</v>
      </c>
      <c r="G2959" s="7">
        <v>139.9</v>
      </c>
      <c r="H2959" s="83">
        <v>0</v>
      </c>
      <c r="I2959" s="8">
        <f t="shared" si="7181"/>
        <v>1500</v>
      </c>
      <c r="J2959" s="9">
        <f>(IF(D2959="SELL",IF(G2959="",0,F2959-G2959),IF(D2959="BUY",IF(G2959="",0,G2959-F2959))))*C2959</f>
        <v>2099.9999999999659</v>
      </c>
      <c r="K2959" s="8">
        <v>0</v>
      </c>
      <c r="L2959" s="8">
        <f t="shared" si="7182"/>
        <v>0.59999999999999432</v>
      </c>
      <c r="M2959" s="8">
        <f t="shared" si="7183"/>
        <v>3599.9999999999659</v>
      </c>
    </row>
    <row r="2960" spans="1:13" s="4" customFormat="1" x14ac:dyDescent="0.25">
      <c r="A2960" s="5">
        <v>42781</v>
      </c>
      <c r="B2960" s="7" t="s">
        <v>73</v>
      </c>
      <c r="C2960" s="7">
        <v>1500</v>
      </c>
      <c r="D2960" s="7" t="s">
        <v>17</v>
      </c>
      <c r="E2960" s="83">
        <v>498</v>
      </c>
      <c r="F2960" s="7">
        <v>495.6</v>
      </c>
      <c r="G2960" s="7">
        <v>0</v>
      </c>
      <c r="H2960" s="83">
        <v>0</v>
      </c>
      <c r="I2960" s="8">
        <f t="shared" si="7181"/>
        <v>-3599.9999999999659</v>
      </c>
      <c r="J2960" s="9">
        <v>0</v>
      </c>
      <c r="K2960" s="8">
        <f>(IF(D2960="SELL",IF(H2960="",0,G2960-H2960),IF(D2960="BUY",IF(H2960="",0,(H2960-G2960)))))*C2960</f>
        <v>0</v>
      </c>
      <c r="L2960" s="8">
        <f t="shared" si="7182"/>
        <v>-2.3999999999999773</v>
      </c>
      <c r="M2960" s="8">
        <f t="shared" si="7183"/>
        <v>-3599.9999999999659</v>
      </c>
    </row>
    <row r="2961" spans="1:16" s="4" customFormat="1" x14ac:dyDescent="0.25">
      <c r="A2961" s="5">
        <v>42781</v>
      </c>
      <c r="B2961" s="7" t="s">
        <v>51</v>
      </c>
      <c r="C2961" s="7">
        <v>1000</v>
      </c>
      <c r="D2961" s="7" t="s">
        <v>17</v>
      </c>
      <c r="E2961" s="83">
        <v>847</v>
      </c>
      <c r="F2961" s="7">
        <v>841.4</v>
      </c>
      <c r="G2961" s="7">
        <v>0</v>
      </c>
      <c r="H2961" s="83">
        <v>0</v>
      </c>
      <c r="I2961" s="8">
        <f t="shared" si="7181"/>
        <v>-5600.0000000000227</v>
      </c>
      <c r="J2961" s="9">
        <v>0</v>
      </c>
      <c r="K2961" s="8">
        <f>(IF(D2961="SELL",IF(H2961="",0,G2961-H2961),IF(D2961="BUY",IF(H2961="",0,(H2961-G2961)))))*C2961</f>
        <v>0</v>
      </c>
      <c r="L2961" s="8">
        <f t="shared" si="7182"/>
        <v>-5.6000000000000227</v>
      </c>
      <c r="M2961" s="8">
        <f t="shared" si="7183"/>
        <v>-5600.0000000000227</v>
      </c>
    </row>
    <row r="2962" spans="1:16" s="4" customFormat="1" x14ac:dyDescent="0.25">
      <c r="A2962" s="5">
        <v>42780</v>
      </c>
      <c r="B2962" s="7" t="s">
        <v>51</v>
      </c>
      <c r="C2962" s="7">
        <v>1000</v>
      </c>
      <c r="D2962" s="7" t="s">
        <v>17</v>
      </c>
      <c r="E2962" s="83">
        <v>834.5</v>
      </c>
      <c r="F2962" s="7">
        <v>836</v>
      </c>
      <c r="G2962" s="7">
        <v>838</v>
      </c>
      <c r="H2962" s="83">
        <v>844.9</v>
      </c>
      <c r="I2962" s="8">
        <f t="shared" si="7181"/>
        <v>1500</v>
      </c>
      <c r="J2962" s="9">
        <f>(IF(D2962="SELL",IF(G2962="",0,F2962-G2962),IF(D2962="BUY",IF(G2962="",0,G2962-F2962))))*C2962</f>
        <v>2000</v>
      </c>
      <c r="K2962" s="8">
        <f>(IF(D2962="SELL",IF(H2962="",0,G2962-H2962),IF(D2962="BUY",IF(H2962="",0,(H2962-G2962)))))*C2962</f>
        <v>6899.9999999999773</v>
      </c>
      <c r="L2962" s="8">
        <f t="shared" si="7182"/>
        <v>10.399999999999979</v>
      </c>
      <c r="M2962" s="8">
        <f t="shared" si="7183"/>
        <v>10399.999999999978</v>
      </c>
    </row>
    <row r="2963" spans="1:16" s="4" customFormat="1" x14ac:dyDescent="0.25">
      <c r="A2963" s="5">
        <v>42780</v>
      </c>
      <c r="B2963" s="7" t="s">
        <v>74</v>
      </c>
      <c r="C2963" s="7">
        <v>3500</v>
      </c>
      <c r="D2963" s="7" t="s">
        <v>20</v>
      </c>
      <c r="E2963" s="83">
        <v>168.6</v>
      </c>
      <c r="F2963" s="7">
        <v>168.15</v>
      </c>
      <c r="G2963" s="7">
        <v>167.55</v>
      </c>
      <c r="H2963" s="83">
        <v>166.1</v>
      </c>
      <c r="I2963" s="8">
        <f t="shared" si="7181"/>
        <v>1574.9999999999602</v>
      </c>
      <c r="J2963" s="9">
        <f>(IF(D2963="SELL",IF(G2963="",0,F2963-G2963),IF(D2963="BUY",IF(G2963="",0,G2963-F2963))))*C2963</f>
        <v>2099.99999999998</v>
      </c>
      <c r="K2963" s="8">
        <f>(IF(D2963="SELL",IF(H2963="",0,G2963-H2963),IF(D2963="BUY",IF(H2963="",0,(H2963-G2963)))))*C2963</f>
        <v>5075.00000000006</v>
      </c>
      <c r="L2963" s="8">
        <f t="shared" si="7182"/>
        <v>2.5</v>
      </c>
      <c r="M2963" s="8">
        <f t="shared" si="7183"/>
        <v>8750</v>
      </c>
    </row>
    <row r="2964" spans="1:16" s="4" customFormat="1" x14ac:dyDescent="0.25">
      <c r="A2964" s="5">
        <v>42780</v>
      </c>
      <c r="B2964" s="7" t="s">
        <v>36</v>
      </c>
      <c r="C2964" s="7">
        <v>6000</v>
      </c>
      <c r="D2964" s="7" t="s">
        <v>17</v>
      </c>
      <c r="E2964" s="83">
        <v>144</v>
      </c>
      <c r="F2964" s="7">
        <v>144.25</v>
      </c>
      <c r="G2964" s="7">
        <v>144.6</v>
      </c>
      <c r="H2964" s="83">
        <v>0</v>
      </c>
      <c r="I2964" s="8">
        <f t="shared" si="7181"/>
        <v>1500</v>
      </c>
      <c r="J2964" s="9">
        <f>(IF(D2964="SELL",IF(G2964="",0,F2964-G2964),IF(D2964="BUY",IF(G2964="",0,G2964-F2964))))*C2964</f>
        <v>2099.9999999999659</v>
      </c>
      <c r="K2964" s="8">
        <v>0</v>
      </c>
      <c r="L2964" s="8">
        <f t="shared" si="7182"/>
        <v>0.59999999999999432</v>
      </c>
      <c r="M2964" s="8">
        <f t="shared" si="7183"/>
        <v>3599.9999999999659</v>
      </c>
    </row>
    <row r="2965" spans="1:16" s="4" customFormat="1" x14ac:dyDescent="0.25">
      <c r="A2965" s="5">
        <v>42780</v>
      </c>
      <c r="B2965" s="7" t="s">
        <v>42</v>
      </c>
      <c r="C2965" s="7">
        <v>3000</v>
      </c>
      <c r="D2965" s="7" t="s">
        <v>20</v>
      </c>
      <c r="E2965" s="83">
        <v>175.7</v>
      </c>
      <c r="F2965" s="7">
        <v>175.2</v>
      </c>
      <c r="G2965" s="7">
        <v>0</v>
      </c>
      <c r="H2965" s="83">
        <v>0</v>
      </c>
      <c r="I2965" s="8">
        <f t="shared" si="7181"/>
        <v>1500</v>
      </c>
      <c r="J2965" s="9">
        <v>0</v>
      </c>
      <c r="K2965" s="8">
        <f>(IF(D2965="SELL",IF(H2965="",0,G2965-H2965),IF(D2965="BUY",IF(H2965="",0,(H2965-G2965)))))*C2965</f>
        <v>0</v>
      </c>
      <c r="L2965" s="8">
        <f t="shared" si="7182"/>
        <v>0.5</v>
      </c>
      <c r="M2965" s="8">
        <f t="shared" si="7183"/>
        <v>1500</v>
      </c>
    </row>
    <row r="2966" spans="1:16" s="4" customFormat="1" x14ac:dyDescent="0.25">
      <c r="A2966" s="5">
        <v>42779</v>
      </c>
      <c r="B2966" s="7" t="s">
        <v>45</v>
      </c>
      <c r="C2966" s="7">
        <v>3000</v>
      </c>
      <c r="D2966" s="7" t="s">
        <v>17</v>
      </c>
      <c r="E2966" s="83">
        <v>195</v>
      </c>
      <c r="F2966" s="7">
        <v>195.5</v>
      </c>
      <c r="G2966" s="7">
        <v>0</v>
      </c>
      <c r="H2966" s="83">
        <v>0</v>
      </c>
      <c r="I2966" s="8">
        <f t="shared" si="7181"/>
        <v>1500</v>
      </c>
      <c r="J2966" s="9">
        <v>0</v>
      </c>
      <c r="K2966" s="8">
        <f>(IF(D2966="SELL",IF(H2966="",0,G2966-H2966),IF(D2966="BUY",IF(H2966="",0,(H2966-G2966)))))*C2966</f>
        <v>0</v>
      </c>
      <c r="L2966" s="8">
        <f t="shared" si="7182"/>
        <v>0.5</v>
      </c>
      <c r="M2966" s="8">
        <f t="shared" si="7183"/>
        <v>1500</v>
      </c>
    </row>
    <row r="2967" spans="1:16" s="4" customFormat="1" x14ac:dyDescent="0.25">
      <c r="A2967" s="5">
        <v>42410</v>
      </c>
      <c r="B2967" s="10" t="s">
        <v>75</v>
      </c>
      <c r="C2967" s="10">
        <v>1100</v>
      </c>
      <c r="D2967" s="10" t="s">
        <v>17</v>
      </c>
      <c r="E2967" s="11">
        <v>500</v>
      </c>
      <c r="F2967" s="12">
        <v>502</v>
      </c>
      <c r="G2967" s="12">
        <v>0</v>
      </c>
      <c r="H2967" s="12">
        <v>0</v>
      </c>
      <c r="I2967" s="8">
        <f t="shared" si="7181"/>
        <v>2200</v>
      </c>
      <c r="J2967" s="8">
        <v>0</v>
      </c>
      <c r="K2967" s="8">
        <v>0</v>
      </c>
      <c r="L2967" s="8">
        <f t="shared" si="7182"/>
        <v>2</v>
      </c>
      <c r="M2967" s="8">
        <f t="shared" si="7183"/>
        <v>2200</v>
      </c>
    </row>
    <row r="2968" spans="1:16" s="13" customFormat="1" ht="15" x14ac:dyDescent="0.25">
      <c r="A2968" s="15">
        <v>42410</v>
      </c>
      <c r="B2968" s="7" t="s">
        <v>76</v>
      </c>
      <c r="C2968" s="16">
        <v>750</v>
      </c>
      <c r="D2968" s="16" t="s">
        <v>17</v>
      </c>
      <c r="E2968" s="17">
        <v>1020</v>
      </c>
      <c r="F2968" s="18">
        <v>1023</v>
      </c>
      <c r="G2968" s="18">
        <v>0</v>
      </c>
      <c r="H2968" s="19">
        <v>0</v>
      </c>
      <c r="I2968" s="9">
        <f t="shared" si="7181"/>
        <v>2250</v>
      </c>
      <c r="J2968" s="9">
        <v>0</v>
      </c>
      <c r="K2968" s="9">
        <v>0</v>
      </c>
      <c r="L2968" s="8">
        <f t="shared" si="7182"/>
        <v>3</v>
      </c>
      <c r="M2968" s="8">
        <f t="shared" si="7183"/>
        <v>2250</v>
      </c>
      <c r="P2968" s="14"/>
    </row>
    <row r="2969" spans="1:16" s="13" customFormat="1" ht="15" x14ac:dyDescent="0.25">
      <c r="A2969" s="15">
        <v>42409</v>
      </c>
      <c r="B2969" s="7" t="s">
        <v>77</v>
      </c>
      <c r="C2969" s="16">
        <v>1200</v>
      </c>
      <c r="D2969" s="16" t="s">
        <v>17</v>
      </c>
      <c r="E2969" s="17">
        <v>415</v>
      </c>
      <c r="F2969" s="18">
        <v>417</v>
      </c>
      <c r="G2969" s="18">
        <v>419</v>
      </c>
      <c r="H2969" s="19">
        <v>421</v>
      </c>
      <c r="I2969" s="9">
        <f t="shared" si="7181"/>
        <v>2400</v>
      </c>
      <c r="J2969" s="9">
        <f>(IF(D2969="SELL",IF(G2969="",0,F2969-G2969),IF(D2969="BUY",IF(G2969="",0,G2969-F2969))))*C2969</f>
        <v>2400</v>
      </c>
      <c r="K2969" s="8">
        <f>(IF(D2969="SELL",IF(H2969="",0,G2969-H2969),IF(D2969="BUY",IF(H2969="",0,(H2969-G2969)))))*C2969</f>
        <v>2400</v>
      </c>
      <c r="L2969" s="8">
        <f t="shared" si="7182"/>
        <v>6</v>
      </c>
      <c r="M2969" s="8">
        <f t="shared" si="7183"/>
        <v>7200</v>
      </c>
      <c r="P2969" s="14"/>
    </row>
    <row r="2970" spans="1:16" s="13" customFormat="1" ht="15" x14ac:dyDescent="0.25">
      <c r="A2970" s="15">
        <v>42409</v>
      </c>
      <c r="B2970" s="7" t="s">
        <v>78</v>
      </c>
      <c r="C2970" s="16">
        <v>1500</v>
      </c>
      <c r="D2970" s="16" t="s">
        <v>17</v>
      </c>
      <c r="E2970" s="17">
        <v>498</v>
      </c>
      <c r="F2970" s="18">
        <v>500</v>
      </c>
      <c r="G2970" s="18">
        <v>0</v>
      </c>
      <c r="H2970" s="19">
        <v>0</v>
      </c>
      <c r="I2970" s="9">
        <f t="shared" si="7181"/>
        <v>3000</v>
      </c>
      <c r="J2970" s="9">
        <v>0</v>
      </c>
      <c r="K2970" s="9">
        <v>0</v>
      </c>
      <c r="L2970" s="8">
        <f t="shared" si="7182"/>
        <v>2</v>
      </c>
      <c r="M2970" s="8">
        <f t="shared" si="7183"/>
        <v>3000</v>
      </c>
      <c r="P2970" s="14"/>
    </row>
    <row r="2971" spans="1:16" s="13" customFormat="1" ht="15" x14ac:dyDescent="0.25">
      <c r="A2971" s="15">
        <v>42408</v>
      </c>
      <c r="B2971" s="7" t="s">
        <v>79</v>
      </c>
      <c r="C2971" s="16">
        <v>600</v>
      </c>
      <c r="D2971" s="16" t="s">
        <v>17</v>
      </c>
      <c r="E2971" s="17">
        <v>997</v>
      </c>
      <c r="F2971" s="18">
        <v>1001</v>
      </c>
      <c r="G2971" s="18">
        <v>0</v>
      </c>
      <c r="H2971" s="19">
        <v>0</v>
      </c>
      <c r="I2971" s="9">
        <f t="shared" si="7181"/>
        <v>2400</v>
      </c>
      <c r="J2971" s="9">
        <v>0</v>
      </c>
      <c r="K2971" s="9">
        <v>0</v>
      </c>
      <c r="L2971" s="8">
        <f t="shared" si="7182"/>
        <v>4</v>
      </c>
      <c r="M2971" s="8">
        <f t="shared" si="7183"/>
        <v>2400</v>
      </c>
      <c r="P2971" s="14"/>
    </row>
    <row r="2972" spans="1:16" s="13" customFormat="1" ht="15" x14ac:dyDescent="0.25">
      <c r="A2972" s="15">
        <v>42408</v>
      </c>
      <c r="B2972" s="7" t="s">
        <v>80</v>
      </c>
      <c r="C2972" s="16">
        <v>1500</v>
      </c>
      <c r="D2972" s="16" t="s">
        <v>17</v>
      </c>
      <c r="E2972" s="17">
        <v>410</v>
      </c>
      <c r="F2972" s="18">
        <v>412</v>
      </c>
      <c r="G2972" s="18">
        <v>414</v>
      </c>
      <c r="H2972" s="19">
        <v>416</v>
      </c>
      <c r="I2972" s="9">
        <f t="shared" si="7181"/>
        <v>3000</v>
      </c>
      <c r="J2972" s="9">
        <f>(IF(D2972="SELL",IF(G2972="",0,F2972-G2972),IF(D2972="BUY",IF(G2972="",0,G2972-F2972))))*C2972</f>
        <v>3000</v>
      </c>
      <c r="K2972" s="8">
        <f>(IF(D2972="SELL",IF(H2972="",0,G2972-H2972),IF(D2972="BUY",IF(H2972="",0,(H2972-G2972)))))*C2972</f>
        <v>3000</v>
      </c>
      <c r="L2972" s="8">
        <f t="shared" si="7182"/>
        <v>6</v>
      </c>
      <c r="M2972" s="8">
        <f t="shared" si="7183"/>
        <v>9000</v>
      </c>
      <c r="P2972" s="14"/>
    </row>
    <row r="2973" spans="1:16" s="13" customFormat="1" ht="15" x14ac:dyDescent="0.25">
      <c r="A2973" s="15">
        <v>42407</v>
      </c>
      <c r="B2973" s="7" t="s">
        <v>81</v>
      </c>
      <c r="C2973" s="16">
        <v>800</v>
      </c>
      <c r="D2973" s="16" t="s">
        <v>17</v>
      </c>
      <c r="E2973" s="17">
        <v>814</v>
      </c>
      <c r="F2973" s="18">
        <v>817</v>
      </c>
      <c r="G2973" s="18">
        <v>820</v>
      </c>
      <c r="H2973" s="19">
        <v>0</v>
      </c>
      <c r="I2973" s="9">
        <f t="shared" si="7181"/>
        <v>2400</v>
      </c>
      <c r="J2973" s="9">
        <f>(IF(D2973="SELL",IF(G2973="",0,F2973-G2973),IF(D2973="BUY",IF(G2973="",0,G2973-F2973))))*C2973</f>
        <v>2400</v>
      </c>
      <c r="K2973" s="9">
        <v>0</v>
      </c>
      <c r="L2973" s="8">
        <f t="shared" si="7182"/>
        <v>6</v>
      </c>
      <c r="M2973" s="8">
        <f t="shared" si="7183"/>
        <v>4800</v>
      </c>
      <c r="P2973" s="14"/>
    </row>
    <row r="2974" spans="1:16" s="13" customFormat="1" ht="15" x14ac:dyDescent="0.25">
      <c r="A2974" s="15">
        <v>42407</v>
      </c>
      <c r="B2974" s="7" t="s">
        <v>82</v>
      </c>
      <c r="C2974" s="16">
        <v>1200</v>
      </c>
      <c r="D2974" s="16" t="s">
        <v>20</v>
      </c>
      <c r="E2974" s="17">
        <v>460</v>
      </c>
      <c r="F2974" s="18">
        <v>458</v>
      </c>
      <c r="G2974" s="18">
        <v>456</v>
      </c>
      <c r="H2974" s="19">
        <v>454</v>
      </c>
      <c r="I2974" s="9">
        <f t="shared" si="7181"/>
        <v>2400</v>
      </c>
      <c r="J2974" s="9">
        <f>(IF(D2974="SELL",IF(G2974="",0,F2974-G2974),IF(D2974="BUY",IF(G2974="",0,G2974-F2974))))*C2974</f>
        <v>2400</v>
      </c>
      <c r="K2974" s="8">
        <f>(IF(D2974="SELL",IF(H2974="",0,G2974-H2974),IF(D2974="BUY",IF(H2974="",0,(H2974-G2974)))))*C2974</f>
        <v>2400</v>
      </c>
      <c r="L2974" s="8">
        <f t="shared" si="7182"/>
        <v>6</v>
      </c>
      <c r="M2974" s="8">
        <f t="shared" si="7183"/>
        <v>7200</v>
      </c>
      <c r="P2974" s="14"/>
    </row>
    <row r="2975" spans="1:16" s="13" customFormat="1" ht="15" x14ac:dyDescent="0.25">
      <c r="A2975" s="15">
        <v>42407</v>
      </c>
      <c r="B2975" s="7" t="s">
        <v>83</v>
      </c>
      <c r="C2975" s="16">
        <v>1300</v>
      </c>
      <c r="D2975" s="16" t="s">
        <v>20</v>
      </c>
      <c r="E2975" s="17">
        <v>496</v>
      </c>
      <c r="F2975" s="18">
        <v>500</v>
      </c>
      <c r="G2975" s="18">
        <v>0</v>
      </c>
      <c r="H2975" s="19">
        <v>0</v>
      </c>
      <c r="I2975" s="9">
        <f t="shared" si="7181"/>
        <v>-5200</v>
      </c>
      <c r="J2975" s="9">
        <v>0</v>
      </c>
      <c r="K2975" s="9">
        <v>0</v>
      </c>
      <c r="L2975" s="8">
        <f t="shared" si="7182"/>
        <v>-4</v>
      </c>
      <c r="M2975" s="8">
        <f t="shared" si="7183"/>
        <v>-5200</v>
      </c>
      <c r="P2975" s="14"/>
    </row>
    <row r="2976" spans="1:16" s="13" customFormat="1" ht="15" x14ac:dyDescent="0.25">
      <c r="A2976" s="15">
        <v>42406</v>
      </c>
      <c r="B2976" s="7" t="s">
        <v>25</v>
      </c>
      <c r="C2976" s="16">
        <v>2000</v>
      </c>
      <c r="D2976" s="16" t="s">
        <v>17</v>
      </c>
      <c r="E2976" s="17">
        <v>434</v>
      </c>
      <c r="F2976" s="18">
        <v>435</v>
      </c>
      <c r="G2976" s="18">
        <v>436</v>
      </c>
      <c r="H2976" s="19">
        <v>437</v>
      </c>
      <c r="I2976" s="9">
        <f t="shared" si="7181"/>
        <v>2000</v>
      </c>
      <c r="J2976" s="9">
        <f>(IF(D2976="SELL",IF(G2976="",0,F2976-G2976),IF(D2976="BUY",IF(G2976="",0,G2976-F2976))))*C2976</f>
        <v>2000</v>
      </c>
      <c r="K2976" s="8">
        <f>(IF(D2976="SELL",IF(H2976="",0,G2976-H2976),IF(D2976="BUY",IF(H2976="",0,(H2976-G2976)))))*C2976</f>
        <v>2000</v>
      </c>
      <c r="L2976" s="8">
        <f t="shared" si="7182"/>
        <v>3</v>
      </c>
      <c r="M2976" s="8">
        <f t="shared" si="7183"/>
        <v>6000</v>
      </c>
      <c r="P2976" s="14"/>
    </row>
    <row r="2977" spans="1:16" s="13" customFormat="1" ht="15" x14ac:dyDescent="0.25">
      <c r="A2977" s="15">
        <v>42403</v>
      </c>
      <c r="B2977" s="7" t="s">
        <v>78</v>
      </c>
      <c r="C2977" s="16">
        <v>1500</v>
      </c>
      <c r="D2977" s="16" t="s">
        <v>17</v>
      </c>
      <c r="E2977" s="17">
        <v>477</v>
      </c>
      <c r="F2977" s="18">
        <v>479</v>
      </c>
      <c r="G2977" s="18">
        <v>0</v>
      </c>
      <c r="H2977" s="19">
        <v>0</v>
      </c>
      <c r="I2977" s="9">
        <f t="shared" si="7181"/>
        <v>3000</v>
      </c>
      <c r="J2977" s="9">
        <v>0</v>
      </c>
      <c r="K2977" s="9">
        <v>0</v>
      </c>
      <c r="L2977" s="8">
        <f t="shared" si="7182"/>
        <v>2</v>
      </c>
      <c r="M2977" s="8">
        <f t="shared" si="7183"/>
        <v>3000</v>
      </c>
      <c r="P2977" s="14"/>
    </row>
    <row r="2978" spans="1:16" s="13" customFormat="1" ht="15" x14ac:dyDescent="0.25">
      <c r="A2978" s="15">
        <v>42403</v>
      </c>
      <c r="B2978" s="7" t="s">
        <v>81</v>
      </c>
      <c r="C2978" s="16">
        <v>800</v>
      </c>
      <c r="D2978" s="16" t="s">
        <v>17</v>
      </c>
      <c r="E2978" s="17">
        <v>792</v>
      </c>
      <c r="F2978" s="18">
        <v>795</v>
      </c>
      <c r="G2978" s="18">
        <v>0</v>
      </c>
      <c r="H2978" s="19">
        <v>0</v>
      </c>
      <c r="I2978" s="9">
        <f t="shared" si="7181"/>
        <v>2400</v>
      </c>
      <c r="J2978" s="9">
        <v>0</v>
      </c>
      <c r="K2978" s="9">
        <v>0</v>
      </c>
      <c r="L2978" s="8">
        <f t="shared" si="7182"/>
        <v>3</v>
      </c>
      <c r="M2978" s="8">
        <f t="shared" si="7183"/>
        <v>2400</v>
      </c>
      <c r="P2978" s="14"/>
    </row>
    <row r="2979" spans="1:16" s="13" customFormat="1" ht="15" x14ac:dyDescent="0.25">
      <c r="A2979" s="15">
        <v>42402</v>
      </c>
      <c r="B2979" s="7" t="s">
        <v>84</v>
      </c>
      <c r="C2979" s="16">
        <v>1500</v>
      </c>
      <c r="D2979" s="16" t="s">
        <v>17</v>
      </c>
      <c r="E2979" s="17">
        <v>455</v>
      </c>
      <c r="F2979" s="18">
        <v>457</v>
      </c>
      <c r="G2979" s="18">
        <v>459</v>
      </c>
      <c r="H2979" s="19">
        <v>461</v>
      </c>
      <c r="I2979" s="9">
        <f t="shared" si="7181"/>
        <v>3000</v>
      </c>
      <c r="J2979" s="9">
        <f>(IF(D2979="SELL",IF(G2979="",0,F2979-G2979),IF(D2979="BUY",IF(G2979="",0,G2979-F2979))))*C2979</f>
        <v>3000</v>
      </c>
      <c r="K2979" s="8">
        <f>(IF(D2979="SELL",IF(H2979="",0,G2979-H2979),IF(D2979="BUY",IF(H2979="",0,(H2979-G2979)))))*C2979</f>
        <v>3000</v>
      </c>
      <c r="L2979" s="8">
        <f t="shared" si="7182"/>
        <v>6</v>
      </c>
      <c r="M2979" s="8">
        <f t="shared" si="7183"/>
        <v>9000</v>
      </c>
      <c r="P2979" s="14"/>
    </row>
    <row r="2980" spans="1:16" s="13" customFormat="1" ht="15" x14ac:dyDescent="0.25">
      <c r="A2980" s="15">
        <v>42402</v>
      </c>
      <c r="B2980" s="7" t="s">
        <v>85</v>
      </c>
      <c r="C2980" s="16">
        <v>600</v>
      </c>
      <c r="D2980" s="16" t="s">
        <v>17</v>
      </c>
      <c r="E2980" s="17">
        <v>916</v>
      </c>
      <c r="F2980" s="18">
        <v>908</v>
      </c>
      <c r="G2980" s="18">
        <v>0</v>
      </c>
      <c r="H2980" s="19">
        <v>0</v>
      </c>
      <c r="I2980" s="9">
        <f t="shared" si="7181"/>
        <v>-4800</v>
      </c>
      <c r="J2980" s="9">
        <v>0</v>
      </c>
      <c r="K2980" s="9">
        <v>0</v>
      </c>
      <c r="L2980" s="8">
        <f t="shared" si="7182"/>
        <v>-8</v>
      </c>
      <c r="M2980" s="8">
        <f t="shared" si="7183"/>
        <v>-4800</v>
      </c>
      <c r="P2980" s="14"/>
    </row>
    <row r="2981" spans="1:16" s="13" customFormat="1" ht="15" x14ac:dyDescent="0.25">
      <c r="A2981" s="15">
        <v>42402</v>
      </c>
      <c r="B2981" s="7" t="s">
        <v>86</v>
      </c>
      <c r="C2981" s="16">
        <v>500</v>
      </c>
      <c r="D2981" s="16" t="s">
        <v>17</v>
      </c>
      <c r="E2981" s="17">
        <v>906</v>
      </c>
      <c r="F2981" s="18">
        <v>910</v>
      </c>
      <c r="G2981" s="18">
        <v>914</v>
      </c>
      <c r="H2981" s="19">
        <v>918</v>
      </c>
      <c r="I2981" s="9">
        <f t="shared" si="7181"/>
        <v>2000</v>
      </c>
      <c r="J2981" s="9">
        <f>(IF(D2981="SELL",IF(G2981="",0,F2981-G2981),IF(D2981="BUY",IF(G2981="",0,G2981-F2981))))*C2981</f>
        <v>2000</v>
      </c>
      <c r="K2981" s="8">
        <f>(IF(D2981="SELL",IF(H2981="",0,G2981-H2981),IF(D2981="BUY",IF(H2981="",0,(H2981-G2981)))))*C2981</f>
        <v>2000</v>
      </c>
      <c r="L2981" s="8">
        <f t="shared" si="7182"/>
        <v>12</v>
      </c>
      <c r="M2981" s="8">
        <f t="shared" si="7183"/>
        <v>6000</v>
      </c>
      <c r="P2981" s="14"/>
    </row>
    <row r="2982" spans="1:16" s="13" customFormat="1" ht="15" x14ac:dyDescent="0.25">
      <c r="A2982" s="15">
        <v>42401</v>
      </c>
      <c r="B2982" s="7" t="s">
        <v>87</v>
      </c>
      <c r="C2982" s="16">
        <v>2100</v>
      </c>
      <c r="D2982" s="16" t="s">
        <v>17</v>
      </c>
      <c r="E2982" s="17">
        <v>521</v>
      </c>
      <c r="F2982" s="18">
        <v>522</v>
      </c>
      <c r="G2982" s="18">
        <v>523</v>
      </c>
      <c r="H2982" s="19">
        <v>524</v>
      </c>
      <c r="I2982" s="9">
        <f t="shared" si="7181"/>
        <v>2100</v>
      </c>
      <c r="J2982" s="9">
        <f>(IF(D2982="SELL",IF(G2982="",0,F2982-G2982),IF(D2982="BUY",IF(G2982="",0,G2982-F2982))))*C2982</f>
        <v>2100</v>
      </c>
      <c r="K2982" s="8">
        <f>(IF(D2982="SELL",IF(H2982="",0,G2982-H2982),IF(D2982="BUY",IF(H2982="",0,(H2982-G2982)))))*C2982</f>
        <v>2100</v>
      </c>
      <c r="L2982" s="8">
        <f t="shared" si="7182"/>
        <v>3</v>
      </c>
      <c r="M2982" s="8">
        <f t="shared" si="7183"/>
        <v>6300</v>
      </c>
      <c r="P2982" s="14"/>
    </row>
    <row r="2983" spans="1:16" s="13" customFormat="1" ht="15" x14ac:dyDescent="0.25">
      <c r="A2983" s="15">
        <v>42401</v>
      </c>
      <c r="B2983" s="7" t="s">
        <v>88</v>
      </c>
      <c r="C2983" s="16">
        <v>600</v>
      </c>
      <c r="D2983" s="16" t="s">
        <v>20</v>
      </c>
      <c r="E2983" s="17">
        <v>941</v>
      </c>
      <c r="F2983" s="18">
        <v>949</v>
      </c>
      <c r="G2983" s="18">
        <v>0</v>
      </c>
      <c r="H2983" s="19">
        <v>0</v>
      </c>
      <c r="I2983" s="9">
        <f t="shared" si="7181"/>
        <v>-4800</v>
      </c>
      <c r="J2983" s="9">
        <v>0</v>
      </c>
      <c r="K2983" s="9">
        <v>0</v>
      </c>
      <c r="L2983" s="8">
        <f t="shared" si="7182"/>
        <v>-8</v>
      </c>
      <c r="M2983" s="8">
        <f t="shared" si="7183"/>
        <v>-4800</v>
      </c>
      <c r="P2983" s="14"/>
    </row>
    <row r="2984" spans="1:16" s="13" customFormat="1" ht="15" x14ac:dyDescent="0.25">
      <c r="A2984" s="15">
        <v>42401</v>
      </c>
      <c r="B2984" s="7" t="s">
        <v>89</v>
      </c>
      <c r="C2984" s="16">
        <v>1000</v>
      </c>
      <c r="D2984" s="16" t="s">
        <v>20</v>
      </c>
      <c r="E2984" s="17">
        <v>392</v>
      </c>
      <c r="F2984" s="18">
        <v>390</v>
      </c>
      <c r="G2984" s="18">
        <v>388</v>
      </c>
      <c r="H2984" s="19">
        <v>0</v>
      </c>
      <c r="I2984" s="9">
        <f t="shared" si="7181"/>
        <v>2000</v>
      </c>
      <c r="J2984" s="9">
        <f>(IF(D2984="SELL",IF(G2984="",0,F2984-G2984),IF(D2984="BUY",IF(G2984="",0,G2984-F2984))))*C2984</f>
        <v>2000</v>
      </c>
      <c r="K2984" s="9">
        <v>0</v>
      </c>
      <c r="L2984" s="8">
        <f t="shared" si="7182"/>
        <v>4</v>
      </c>
      <c r="M2984" s="8">
        <f t="shared" si="7183"/>
        <v>4000</v>
      </c>
      <c r="P2984" s="14"/>
    </row>
    <row r="2985" spans="1:16" s="13" customFormat="1" ht="15" x14ac:dyDescent="0.25">
      <c r="A2985" s="15">
        <v>42400</v>
      </c>
      <c r="B2985" s="7" t="s">
        <v>90</v>
      </c>
      <c r="C2985" s="16">
        <v>1000</v>
      </c>
      <c r="D2985" s="16" t="s">
        <v>17</v>
      </c>
      <c r="E2985" s="17">
        <v>759</v>
      </c>
      <c r="F2985" s="18">
        <v>761</v>
      </c>
      <c r="G2985" s="18">
        <v>0</v>
      </c>
      <c r="H2985" s="19">
        <v>0</v>
      </c>
      <c r="I2985" s="9">
        <f t="shared" si="7181"/>
        <v>2000</v>
      </c>
      <c r="J2985" s="9">
        <v>0</v>
      </c>
      <c r="K2985" s="9">
        <v>0</v>
      </c>
      <c r="L2985" s="8">
        <f t="shared" si="7182"/>
        <v>2</v>
      </c>
      <c r="M2985" s="8">
        <f t="shared" si="7183"/>
        <v>2000</v>
      </c>
      <c r="P2985" s="14"/>
    </row>
    <row r="2986" spans="1:16" s="13" customFormat="1" ht="15" x14ac:dyDescent="0.25">
      <c r="A2986" s="15">
        <v>42400</v>
      </c>
      <c r="B2986" s="7" t="s">
        <v>73</v>
      </c>
      <c r="C2986" s="16">
        <v>1500</v>
      </c>
      <c r="D2986" s="16" t="s">
        <v>20</v>
      </c>
      <c r="E2986" s="17">
        <v>467</v>
      </c>
      <c r="F2986" s="18">
        <v>465</v>
      </c>
      <c r="G2986" s="18">
        <v>463</v>
      </c>
      <c r="H2986" s="19">
        <v>0</v>
      </c>
      <c r="I2986" s="9">
        <f t="shared" si="7181"/>
        <v>3000</v>
      </c>
      <c r="J2986" s="9">
        <f>(IF(D2986="SELL",IF(G2986="",0,F2986-G2986),IF(D2986="BUY",IF(G2986="",0,G2986-F2986))))*C2986</f>
        <v>3000</v>
      </c>
      <c r="K2986" s="9">
        <v>0</v>
      </c>
      <c r="L2986" s="8">
        <f t="shared" si="7182"/>
        <v>4</v>
      </c>
      <c r="M2986" s="8">
        <f t="shared" si="7183"/>
        <v>6000</v>
      </c>
      <c r="P2986" s="14"/>
    </row>
    <row r="2987" spans="1:16" s="13" customFormat="1" ht="15" x14ac:dyDescent="0.25">
      <c r="A2987" s="15">
        <v>42399</v>
      </c>
      <c r="B2987" s="7" t="s">
        <v>91</v>
      </c>
      <c r="C2987" s="16">
        <v>1600</v>
      </c>
      <c r="D2987" s="16" t="s">
        <v>17</v>
      </c>
      <c r="E2987" s="17">
        <v>372</v>
      </c>
      <c r="F2987" s="18">
        <v>374</v>
      </c>
      <c r="G2987" s="18">
        <v>376</v>
      </c>
      <c r="H2987" s="19">
        <v>0</v>
      </c>
      <c r="I2987" s="9">
        <f t="shared" si="7181"/>
        <v>3200</v>
      </c>
      <c r="J2987" s="9">
        <f>(IF(D2987="SELL",IF(G2987="",0,F2987-G2987),IF(D2987="BUY",IF(G2987="",0,G2987-F2987))))*C2987</f>
        <v>3200</v>
      </c>
      <c r="K2987" s="9">
        <v>0</v>
      </c>
      <c r="L2987" s="8">
        <f t="shared" si="7182"/>
        <v>4</v>
      </c>
      <c r="M2987" s="8">
        <f t="shared" si="7183"/>
        <v>6400</v>
      </c>
      <c r="P2987" s="14"/>
    </row>
    <row r="2988" spans="1:16" s="13" customFormat="1" ht="15" x14ac:dyDescent="0.25">
      <c r="A2988" s="15">
        <v>42396</v>
      </c>
      <c r="B2988" s="7" t="s">
        <v>92</v>
      </c>
      <c r="C2988" s="16">
        <v>1100</v>
      </c>
      <c r="D2988" s="16" t="s">
        <v>17</v>
      </c>
      <c r="E2988" s="17">
        <v>855.7</v>
      </c>
      <c r="F2988" s="18">
        <v>858</v>
      </c>
      <c r="G2988" s="18">
        <v>0</v>
      </c>
      <c r="H2988" s="19">
        <v>0</v>
      </c>
      <c r="I2988" s="9">
        <f t="shared" si="7181"/>
        <v>2529.99999999995</v>
      </c>
      <c r="J2988" s="9">
        <v>0</v>
      </c>
      <c r="K2988" s="9">
        <v>0</v>
      </c>
      <c r="L2988" s="8">
        <f t="shared" si="7182"/>
        <v>2.2999999999999545</v>
      </c>
      <c r="M2988" s="8">
        <f t="shared" si="7183"/>
        <v>2529.99999999995</v>
      </c>
      <c r="P2988" s="14"/>
    </row>
    <row r="2989" spans="1:16" s="13" customFormat="1" ht="15" x14ac:dyDescent="0.25">
      <c r="A2989" s="15">
        <v>42396</v>
      </c>
      <c r="B2989" s="7" t="s">
        <v>93</v>
      </c>
      <c r="C2989" s="16">
        <v>6000</v>
      </c>
      <c r="D2989" s="16" t="s">
        <v>17</v>
      </c>
      <c r="E2989" s="17">
        <v>144.4</v>
      </c>
      <c r="F2989" s="18">
        <v>145.5</v>
      </c>
      <c r="G2989" s="18">
        <v>146</v>
      </c>
      <c r="H2989" s="19">
        <v>0</v>
      </c>
      <c r="I2989" s="9">
        <f t="shared" si="7181"/>
        <v>6599.9999999999654</v>
      </c>
      <c r="J2989" s="9">
        <f>(IF(D2989="SELL",IF(G2989="",0,F2989-G2989),IF(D2989="BUY",IF(G2989="",0,G2989-F2989))))*C2989</f>
        <v>3000</v>
      </c>
      <c r="K2989" s="9">
        <v>0</v>
      </c>
      <c r="L2989" s="8">
        <f t="shared" si="7182"/>
        <v>1.5999999999999943</v>
      </c>
      <c r="M2989" s="8">
        <f t="shared" si="7183"/>
        <v>9599.9999999999654</v>
      </c>
      <c r="P2989" s="14"/>
    </row>
    <row r="2990" spans="1:16" s="13" customFormat="1" ht="15" x14ac:dyDescent="0.25">
      <c r="A2990" s="15">
        <v>42394</v>
      </c>
      <c r="B2990" s="7" t="s">
        <v>94</v>
      </c>
      <c r="C2990" s="16">
        <v>600</v>
      </c>
      <c r="D2990" s="16" t="s">
        <v>17</v>
      </c>
      <c r="E2990" s="17">
        <v>1010</v>
      </c>
      <c r="F2990" s="18">
        <v>1017</v>
      </c>
      <c r="G2990" s="18">
        <v>1024</v>
      </c>
      <c r="H2990" s="19">
        <v>0</v>
      </c>
      <c r="I2990" s="9">
        <f t="shared" si="7181"/>
        <v>4200</v>
      </c>
      <c r="J2990" s="9">
        <f>(IF(D2990="SELL",IF(G2990="",0,F2990-G2990),IF(D2990="BUY",IF(G2990="",0,G2990-F2990))))*C2990</f>
        <v>4200</v>
      </c>
      <c r="K2990" s="9">
        <v>0</v>
      </c>
      <c r="L2990" s="8">
        <f t="shared" si="7182"/>
        <v>14</v>
      </c>
      <c r="M2990" s="8">
        <f t="shared" si="7183"/>
        <v>8400</v>
      </c>
      <c r="P2990" s="14"/>
    </row>
    <row r="2991" spans="1:16" s="13" customFormat="1" ht="15" x14ac:dyDescent="0.25">
      <c r="A2991" s="15">
        <v>42394</v>
      </c>
      <c r="B2991" s="7" t="s">
        <v>95</v>
      </c>
      <c r="C2991" s="16">
        <v>600</v>
      </c>
      <c r="D2991" s="16" t="s">
        <v>17</v>
      </c>
      <c r="E2991" s="17">
        <v>1260</v>
      </c>
      <c r="F2991" s="18">
        <v>1253</v>
      </c>
      <c r="G2991" s="18">
        <v>0</v>
      </c>
      <c r="H2991" s="19">
        <v>0</v>
      </c>
      <c r="I2991" s="9">
        <f t="shared" si="7181"/>
        <v>-4200</v>
      </c>
      <c r="J2991" s="9">
        <v>0</v>
      </c>
      <c r="K2991" s="9">
        <v>0</v>
      </c>
      <c r="L2991" s="8">
        <f t="shared" si="7182"/>
        <v>-7</v>
      </c>
      <c r="M2991" s="8">
        <f t="shared" si="7183"/>
        <v>-4200</v>
      </c>
      <c r="P2991" s="14"/>
    </row>
    <row r="2992" spans="1:16" s="13" customFormat="1" ht="15" x14ac:dyDescent="0.25">
      <c r="A2992" s="15">
        <v>42393</v>
      </c>
      <c r="B2992" s="7" t="s">
        <v>96</v>
      </c>
      <c r="C2992" s="16">
        <v>2500</v>
      </c>
      <c r="D2992" s="16" t="s">
        <v>20</v>
      </c>
      <c r="E2992" s="17">
        <v>272.2</v>
      </c>
      <c r="F2992" s="18">
        <v>271</v>
      </c>
      <c r="G2992" s="18">
        <v>270</v>
      </c>
      <c r="H2992" s="19">
        <v>0</v>
      </c>
      <c r="I2992" s="9">
        <f t="shared" si="7181"/>
        <v>2999.9999999999718</v>
      </c>
      <c r="J2992" s="9">
        <f>(IF(D2992="SELL",IF(G2992="",0,F2992-G2992),IF(D2992="BUY",IF(G2992="",0,G2992-F2992))))*C2992</f>
        <v>2500</v>
      </c>
      <c r="K2992" s="9">
        <v>0</v>
      </c>
      <c r="L2992" s="8">
        <f t="shared" si="7182"/>
        <v>2.1999999999999886</v>
      </c>
      <c r="M2992" s="8">
        <f t="shared" si="7183"/>
        <v>5499.9999999999718</v>
      </c>
      <c r="P2992" s="14"/>
    </row>
    <row r="2993" spans="1:16" s="13" customFormat="1" ht="15" x14ac:dyDescent="0.25">
      <c r="A2993" s="15">
        <v>42393</v>
      </c>
      <c r="B2993" s="7" t="s">
        <v>97</v>
      </c>
      <c r="C2993" s="16">
        <v>600</v>
      </c>
      <c r="D2993" s="16" t="s">
        <v>20</v>
      </c>
      <c r="E2993" s="17">
        <v>1242.9000000000001</v>
      </c>
      <c r="F2993" s="18">
        <v>1238</v>
      </c>
      <c r="G2993" s="18">
        <v>1232</v>
      </c>
      <c r="H2993" s="19">
        <v>1226</v>
      </c>
      <c r="I2993" s="9">
        <f t="shared" si="7181"/>
        <v>2940.0000000000546</v>
      </c>
      <c r="J2993" s="9">
        <f>(IF(D2993="SELL",IF(G2993="",0,F2993-G2993),IF(D2993="BUY",IF(G2993="",0,G2993-F2993))))*C2993</f>
        <v>3600</v>
      </c>
      <c r="K2993" s="8">
        <f>(IF(D2993="SELL",IF(H2993="",0,G2993-H2993),IF(D2993="BUY",IF(H2993="",0,(H2993-G2993)))))*C2993</f>
        <v>3600</v>
      </c>
      <c r="L2993" s="8">
        <f t="shared" si="7182"/>
        <v>16.900000000000091</v>
      </c>
      <c r="M2993" s="8">
        <f t="shared" si="7183"/>
        <v>10140.000000000055</v>
      </c>
      <c r="P2993" s="14"/>
    </row>
    <row r="2994" spans="1:16" s="13" customFormat="1" ht="15" x14ac:dyDescent="0.25">
      <c r="A2994" s="15">
        <v>42392</v>
      </c>
      <c r="B2994" s="7" t="s">
        <v>98</v>
      </c>
      <c r="C2994" s="16">
        <v>3500</v>
      </c>
      <c r="D2994" s="16" t="s">
        <v>17</v>
      </c>
      <c r="E2994" s="17">
        <v>138.19999999999999</v>
      </c>
      <c r="F2994" s="18">
        <v>139.5</v>
      </c>
      <c r="G2994" s="18">
        <v>0</v>
      </c>
      <c r="H2994" s="19">
        <v>0</v>
      </c>
      <c r="I2994" s="9">
        <f t="shared" si="7181"/>
        <v>4550.00000000004</v>
      </c>
      <c r="J2994" s="9">
        <v>0</v>
      </c>
      <c r="K2994" s="9">
        <v>0</v>
      </c>
      <c r="L2994" s="8">
        <f t="shared" si="7182"/>
        <v>1.3000000000000114</v>
      </c>
      <c r="M2994" s="8">
        <f t="shared" si="7183"/>
        <v>4550.00000000004</v>
      </c>
      <c r="P2994" s="14"/>
    </row>
    <row r="2995" spans="1:16" s="13" customFormat="1" ht="15" x14ac:dyDescent="0.25">
      <c r="A2995" s="15">
        <v>42392</v>
      </c>
      <c r="B2995" s="7" t="s">
        <v>99</v>
      </c>
      <c r="C2995" s="16">
        <v>250</v>
      </c>
      <c r="D2995" s="16" t="s">
        <v>17</v>
      </c>
      <c r="E2995" s="17">
        <v>2165</v>
      </c>
      <c r="F2995" s="18">
        <v>2175</v>
      </c>
      <c r="G2995" s="18">
        <v>2185</v>
      </c>
      <c r="H2995" s="19">
        <v>0</v>
      </c>
      <c r="I2995" s="9">
        <f t="shared" si="7181"/>
        <v>2500</v>
      </c>
      <c r="J2995" s="9">
        <f>(IF(D2995="SELL",IF(G2995="",0,F2995-G2995),IF(D2995="BUY",IF(G2995="",0,G2995-F2995))))*C2995</f>
        <v>2500</v>
      </c>
      <c r="K2995" s="9">
        <v>0</v>
      </c>
      <c r="L2995" s="8">
        <f t="shared" si="7182"/>
        <v>20</v>
      </c>
      <c r="M2995" s="8">
        <f t="shared" si="7183"/>
        <v>5000</v>
      </c>
      <c r="P2995" s="14"/>
    </row>
    <row r="2996" spans="1:16" s="13" customFormat="1" ht="15" x14ac:dyDescent="0.25">
      <c r="A2996" s="15">
        <v>42389</v>
      </c>
      <c r="B2996" s="7" t="s">
        <v>80</v>
      </c>
      <c r="C2996" s="16">
        <v>1500</v>
      </c>
      <c r="D2996" s="16" t="s">
        <v>20</v>
      </c>
      <c r="E2996" s="17">
        <v>365</v>
      </c>
      <c r="F2996" s="18">
        <v>363</v>
      </c>
      <c r="G2996" s="18">
        <v>361</v>
      </c>
      <c r="H2996" s="19">
        <v>0</v>
      </c>
      <c r="I2996" s="9">
        <f t="shared" si="7181"/>
        <v>3000</v>
      </c>
      <c r="J2996" s="9">
        <f>(IF(D2996="SELL",IF(G2996="",0,F2996-G2996),IF(D2996="BUY",IF(G2996="",0,G2996-F2996))))*C2996</f>
        <v>3000</v>
      </c>
      <c r="K2996" s="9">
        <v>0</v>
      </c>
      <c r="L2996" s="8">
        <f t="shared" si="7182"/>
        <v>4</v>
      </c>
      <c r="M2996" s="8">
        <f t="shared" si="7183"/>
        <v>6000</v>
      </c>
      <c r="P2996" s="14"/>
    </row>
    <row r="2997" spans="1:16" s="13" customFormat="1" ht="15" x14ac:dyDescent="0.25">
      <c r="A2997" s="15">
        <v>42389</v>
      </c>
      <c r="B2997" s="7" t="s">
        <v>100</v>
      </c>
      <c r="C2997" s="16">
        <v>600</v>
      </c>
      <c r="D2997" s="16" t="s">
        <v>20</v>
      </c>
      <c r="E2997" s="17">
        <v>719</v>
      </c>
      <c r="F2997" s="18">
        <v>715</v>
      </c>
      <c r="G2997" s="18">
        <v>0</v>
      </c>
      <c r="H2997" s="19">
        <v>0</v>
      </c>
      <c r="I2997" s="9">
        <f t="shared" si="7181"/>
        <v>2400</v>
      </c>
      <c r="J2997" s="9">
        <v>0</v>
      </c>
      <c r="K2997" s="9">
        <v>0</v>
      </c>
      <c r="L2997" s="8">
        <f t="shared" si="7182"/>
        <v>4</v>
      </c>
      <c r="M2997" s="8">
        <f t="shared" si="7183"/>
        <v>2400</v>
      </c>
      <c r="P2997" s="14"/>
    </row>
    <row r="2998" spans="1:16" s="13" customFormat="1" ht="15" x14ac:dyDescent="0.25">
      <c r="A2998" s="15">
        <v>42388</v>
      </c>
      <c r="B2998" s="7" t="s">
        <v>101</v>
      </c>
      <c r="C2998" s="16">
        <v>700</v>
      </c>
      <c r="D2998" s="16" t="s">
        <v>17</v>
      </c>
      <c r="E2998" s="17">
        <v>1354</v>
      </c>
      <c r="F2998" s="18">
        <v>1357</v>
      </c>
      <c r="G2998" s="18">
        <v>0</v>
      </c>
      <c r="H2998" s="19">
        <v>0</v>
      </c>
      <c r="I2998" s="9">
        <f t="shared" si="7181"/>
        <v>2100</v>
      </c>
      <c r="J2998" s="9">
        <v>0</v>
      </c>
      <c r="K2998" s="9">
        <v>0</v>
      </c>
      <c r="L2998" s="8">
        <f t="shared" si="7182"/>
        <v>3</v>
      </c>
      <c r="M2998" s="8">
        <f t="shared" si="7183"/>
        <v>2100</v>
      </c>
      <c r="P2998" s="14"/>
    </row>
    <row r="2999" spans="1:16" s="13" customFormat="1" ht="15" x14ac:dyDescent="0.25">
      <c r="A2999" s="15">
        <v>42387</v>
      </c>
      <c r="B2999" s="7" t="s">
        <v>102</v>
      </c>
      <c r="C2999" s="16">
        <v>1000</v>
      </c>
      <c r="D2999" s="16" t="s">
        <v>17</v>
      </c>
      <c r="E2999" s="17">
        <v>414</v>
      </c>
      <c r="F2999" s="18">
        <v>416</v>
      </c>
      <c r="G2999" s="18">
        <v>418</v>
      </c>
      <c r="H2999" s="19">
        <v>0</v>
      </c>
      <c r="I2999" s="9">
        <f t="shared" si="7181"/>
        <v>2000</v>
      </c>
      <c r="J2999" s="9">
        <f>(IF(D2999="SELL",IF(G2999="",0,F2999-G2999),IF(D2999="BUY",IF(G2999="",0,G2999-F2999))))*C2999</f>
        <v>2000</v>
      </c>
      <c r="K2999" s="9">
        <v>0</v>
      </c>
      <c r="L2999" s="8">
        <f t="shared" si="7182"/>
        <v>4</v>
      </c>
      <c r="M2999" s="8">
        <f t="shared" si="7183"/>
        <v>4000</v>
      </c>
      <c r="P2999" s="14"/>
    </row>
    <row r="3000" spans="1:16" s="13" customFormat="1" ht="15" x14ac:dyDescent="0.25">
      <c r="A3000" s="15">
        <v>42387</v>
      </c>
      <c r="B3000" s="7" t="s">
        <v>99</v>
      </c>
      <c r="C3000" s="16">
        <v>200</v>
      </c>
      <c r="D3000" s="16" t="s">
        <v>17</v>
      </c>
      <c r="E3000" s="17">
        <v>2160</v>
      </c>
      <c r="F3000" s="18">
        <v>2170</v>
      </c>
      <c r="G3000" s="18">
        <v>2180</v>
      </c>
      <c r="H3000" s="19">
        <v>2190</v>
      </c>
      <c r="I3000" s="9">
        <f t="shared" si="7181"/>
        <v>2000</v>
      </c>
      <c r="J3000" s="9">
        <f>(IF(D3000="SELL",IF(G3000="",0,F3000-G3000),IF(D3000="BUY",IF(G3000="",0,G3000-F3000))))*C3000</f>
        <v>2000</v>
      </c>
      <c r="K3000" s="8">
        <f>(IF(D3000="SELL",IF(H3000="",0,G3000-H3000),IF(D3000="BUY",IF(H3000="",0,(H3000-G3000)))))*C3000</f>
        <v>2000</v>
      </c>
      <c r="L3000" s="8">
        <f t="shared" si="7182"/>
        <v>30</v>
      </c>
      <c r="M3000" s="8">
        <f t="shared" si="7183"/>
        <v>6000</v>
      </c>
      <c r="P3000" s="14"/>
    </row>
    <row r="3001" spans="1:16" s="13" customFormat="1" ht="15" x14ac:dyDescent="0.25">
      <c r="A3001" s="15">
        <v>42386</v>
      </c>
      <c r="B3001" s="7" t="s">
        <v>25</v>
      </c>
      <c r="C3001" s="16">
        <v>2000</v>
      </c>
      <c r="D3001" s="16" t="s">
        <v>17</v>
      </c>
      <c r="E3001" s="17">
        <v>380</v>
      </c>
      <c r="F3001" s="18">
        <v>381</v>
      </c>
      <c r="G3001" s="18">
        <v>0</v>
      </c>
      <c r="H3001" s="19">
        <v>0</v>
      </c>
      <c r="I3001" s="9">
        <f t="shared" si="7181"/>
        <v>2000</v>
      </c>
      <c r="J3001" s="9">
        <v>0</v>
      </c>
      <c r="K3001" s="9">
        <v>0</v>
      </c>
      <c r="L3001" s="8">
        <f t="shared" si="7182"/>
        <v>1</v>
      </c>
      <c r="M3001" s="8">
        <f t="shared" si="7183"/>
        <v>2000</v>
      </c>
      <c r="P3001" s="14"/>
    </row>
    <row r="3002" spans="1:16" s="13" customFormat="1" ht="15" x14ac:dyDescent="0.25">
      <c r="A3002" s="15">
        <v>42386</v>
      </c>
      <c r="B3002" s="7" t="s">
        <v>81</v>
      </c>
      <c r="C3002" s="16">
        <v>800</v>
      </c>
      <c r="D3002" s="16" t="s">
        <v>17</v>
      </c>
      <c r="E3002" s="17">
        <v>775</v>
      </c>
      <c r="F3002" s="18">
        <v>778</v>
      </c>
      <c r="G3002" s="18">
        <v>0</v>
      </c>
      <c r="H3002" s="19">
        <v>0</v>
      </c>
      <c r="I3002" s="9">
        <f t="shared" si="7181"/>
        <v>2400</v>
      </c>
      <c r="J3002" s="9">
        <v>0</v>
      </c>
      <c r="K3002" s="9">
        <v>0</v>
      </c>
      <c r="L3002" s="8">
        <f t="shared" si="7182"/>
        <v>3</v>
      </c>
      <c r="M3002" s="8">
        <f t="shared" si="7183"/>
        <v>2400</v>
      </c>
      <c r="P3002" s="14"/>
    </row>
    <row r="3003" spans="1:16" s="13" customFormat="1" ht="15" x14ac:dyDescent="0.25">
      <c r="A3003" s="15">
        <v>42386</v>
      </c>
      <c r="B3003" s="7" t="s">
        <v>103</v>
      </c>
      <c r="C3003" s="16">
        <v>500</v>
      </c>
      <c r="D3003" s="16" t="s">
        <v>17</v>
      </c>
      <c r="E3003" s="17">
        <v>1691</v>
      </c>
      <c r="F3003" s="18">
        <v>1695</v>
      </c>
      <c r="G3003" s="18">
        <v>1699</v>
      </c>
      <c r="H3003" s="19">
        <v>0</v>
      </c>
      <c r="I3003" s="9">
        <f t="shared" si="7181"/>
        <v>2000</v>
      </c>
      <c r="J3003" s="9">
        <f>(IF(D3003="SELL",IF(G3003="",0,F3003-G3003),IF(D3003="BUY",IF(G3003="",0,G3003-F3003))))*C3003</f>
        <v>2000</v>
      </c>
      <c r="K3003" s="9">
        <v>0</v>
      </c>
      <c r="L3003" s="8">
        <f t="shared" si="7182"/>
        <v>8</v>
      </c>
      <c r="M3003" s="8">
        <f t="shared" si="7183"/>
        <v>4000</v>
      </c>
    </row>
    <row r="3004" spans="1:16" s="13" customFormat="1" ht="15" x14ac:dyDescent="0.25">
      <c r="A3004" s="15">
        <v>42385</v>
      </c>
      <c r="B3004" s="7" t="s">
        <v>90</v>
      </c>
      <c r="C3004" s="16">
        <v>1000</v>
      </c>
      <c r="D3004" s="16" t="s">
        <v>17</v>
      </c>
      <c r="E3004" s="17">
        <v>673</v>
      </c>
      <c r="F3004" s="18">
        <v>675</v>
      </c>
      <c r="G3004" s="18">
        <v>677</v>
      </c>
      <c r="H3004" s="19">
        <v>0</v>
      </c>
      <c r="I3004" s="9">
        <f t="shared" si="7181"/>
        <v>2000</v>
      </c>
      <c r="J3004" s="9">
        <f>(IF(D3004="SELL",IF(G3004="",0,F3004-G3004),IF(D3004="BUY",IF(G3004="",0,G3004-F3004))))*C3004</f>
        <v>2000</v>
      </c>
      <c r="K3004" s="9">
        <v>0</v>
      </c>
      <c r="L3004" s="8">
        <f t="shared" si="7182"/>
        <v>4</v>
      </c>
      <c r="M3004" s="8">
        <f t="shared" si="7183"/>
        <v>4000</v>
      </c>
    </row>
    <row r="3005" spans="1:16" s="13" customFormat="1" ht="15" x14ac:dyDescent="0.25">
      <c r="A3005" s="15">
        <v>42385</v>
      </c>
      <c r="B3005" s="7" t="s">
        <v>81</v>
      </c>
      <c r="C3005" s="16">
        <v>800</v>
      </c>
      <c r="D3005" s="16" t="s">
        <v>17</v>
      </c>
      <c r="E3005" s="17">
        <v>765</v>
      </c>
      <c r="F3005" s="18">
        <v>768</v>
      </c>
      <c r="G3005" s="18">
        <v>0</v>
      </c>
      <c r="H3005" s="19">
        <v>0</v>
      </c>
      <c r="I3005" s="9">
        <f t="shared" si="7181"/>
        <v>2400</v>
      </c>
      <c r="J3005" s="9">
        <v>0</v>
      </c>
      <c r="K3005" s="9">
        <v>0</v>
      </c>
      <c r="L3005" s="8">
        <f t="shared" si="7182"/>
        <v>3</v>
      </c>
      <c r="M3005" s="8">
        <f t="shared" si="7183"/>
        <v>2400</v>
      </c>
    </row>
    <row r="3006" spans="1:16" s="13" customFormat="1" ht="15" x14ac:dyDescent="0.25">
      <c r="A3006" s="15">
        <v>42385</v>
      </c>
      <c r="B3006" s="7" t="s">
        <v>102</v>
      </c>
      <c r="C3006" s="16">
        <v>1000</v>
      </c>
      <c r="D3006" s="16" t="s">
        <v>17</v>
      </c>
      <c r="E3006" s="17">
        <v>400</v>
      </c>
      <c r="F3006" s="18">
        <v>402</v>
      </c>
      <c r="G3006" s="18">
        <v>404</v>
      </c>
      <c r="H3006" s="19">
        <v>406</v>
      </c>
      <c r="I3006" s="9">
        <f t="shared" si="7181"/>
        <v>2000</v>
      </c>
      <c r="J3006" s="9">
        <f>(IF(D3006="SELL",IF(G3006="",0,F3006-G3006),IF(D3006="BUY",IF(G3006="",0,G3006-F3006))))*C3006</f>
        <v>2000</v>
      </c>
      <c r="K3006" s="8">
        <f>(IF(D3006="SELL",IF(H3006="",0,G3006-H3006),IF(D3006="BUY",IF(H3006="",0,(H3006-G3006)))))*C3006</f>
        <v>2000</v>
      </c>
      <c r="L3006" s="8">
        <f t="shared" si="7182"/>
        <v>6</v>
      </c>
      <c r="M3006" s="8">
        <f t="shared" si="7183"/>
        <v>6000</v>
      </c>
    </row>
    <row r="3007" spans="1:16" x14ac:dyDescent="0.25">
      <c r="A3007" s="15">
        <v>42382</v>
      </c>
      <c r="B3007" s="7" t="s">
        <v>104</v>
      </c>
      <c r="C3007" s="16">
        <v>700</v>
      </c>
      <c r="D3007" s="16" t="s">
        <v>20</v>
      </c>
      <c r="E3007" s="17">
        <v>1180</v>
      </c>
      <c r="F3007" s="18">
        <v>1176</v>
      </c>
      <c r="G3007" s="18">
        <v>0</v>
      </c>
      <c r="H3007" s="19">
        <v>0</v>
      </c>
      <c r="I3007" s="9">
        <f t="shared" si="7181"/>
        <v>2800</v>
      </c>
      <c r="J3007" s="9">
        <v>0</v>
      </c>
      <c r="K3007" s="9">
        <v>0</v>
      </c>
      <c r="L3007" s="8">
        <f t="shared" si="7182"/>
        <v>4</v>
      </c>
      <c r="M3007" s="8">
        <f t="shared" si="7183"/>
        <v>2800</v>
      </c>
    </row>
    <row r="3008" spans="1:16" x14ac:dyDescent="0.25">
      <c r="A3008" s="15">
        <v>42381</v>
      </c>
      <c r="B3008" s="7" t="s">
        <v>105</v>
      </c>
      <c r="C3008" s="16">
        <v>1100</v>
      </c>
      <c r="D3008" s="16" t="s">
        <v>20</v>
      </c>
      <c r="E3008" s="17">
        <v>527</v>
      </c>
      <c r="F3008" s="18">
        <v>525</v>
      </c>
      <c r="G3008" s="18">
        <v>0</v>
      </c>
      <c r="H3008" s="19">
        <v>0</v>
      </c>
      <c r="I3008" s="9">
        <f t="shared" si="7181"/>
        <v>2200</v>
      </c>
      <c r="J3008" s="9">
        <v>0</v>
      </c>
      <c r="K3008" s="9">
        <v>0</v>
      </c>
      <c r="L3008" s="8">
        <f t="shared" si="7182"/>
        <v>2</v>
      </c>
      <c r="M3008" s="8">
        <f t="shared" si="7183"/>
        <v>2200</v>
      </c>
    </row>
    <row r="3009" spans="1:13" x14ac:dyDescent="0.25">
      <c r="A3009" s="15">
        <v>42381</v>
      </c>
      <c r="B3009" s="7" t="s">
        <v>106</v>
      </c>
      <c r="C3009" s="16">
        <v>1200</v>
      </c>
      <c r="D3009" s="16" t="s">
        <v>17</v>
      </c>
      <c r="E3009" s="17">
        <v>681</v>
      </c>
      <c r="F3009" s="18">
        <v>683</v>
      </c>
      <c r="G3009" s="18">
        <v>0</v>
      </c>
      <c r="H3009" s="19">
        <v>0</v>
      </c>
      <c r="I3009" s="9">
        <f t="shared" si="7181"/>
        <v>2400</v>
      </c>
      <c r="J3009" s="9">
        <v>0</v>
      </c>
      <c r="K3009" s="9">
        <v>0</v>
      </c>
      <c r="L3009" s="8">
        <f t="shared" si="7182"/>
        <v>2</v>
      </c>
      <c r="M3009" s="8">
        <f t="shared" si="7183"/>
        <v>2400</v>
      </c>
    </row>
    <row r="3010" spans="1:13" x14ac:dyDescent="0.25">
      <c r="A3010" s="15">
        <v>42381</v>
      </c>
      <c r="B3010" s="7" t="s">
        <v>94</v>
      </c>
      <c r="C3010" s="16">
        <v>600</v>
      </c>
      <c r="D3010" s="16" t="s">
        <v>17</v>
      </c>
      <c r="E3010" s="17">
        <v>1040</v>
      </c>
      <c r="F3010" s="18">
        <v>1034</v>
      </c>
      <c r="G3010" s="18">
        <v>0</v>
      </c>
      <c r="H3010" s="19">
        <v>0</v>
      </c>
      <c r="I3010" s="9">
        <f t="shared" si="7181"/>
        <v>-3600</v>
      </c>
      <c r="J3010" s="9">
        <v>0</v>
      </c>
      <c r="K3010" s="9">
        <v>0</v>
      </c>
      <c r="L3010" s="8">
        <f t="shared" si="7182"/>
        <v>-6</v>
      </c>
      <c r="M3010" s="8">
        <f t="shared" si="7183"/>
        <v>-3600</v>
      </c>
    </row>
    <row r="3011" spans="1:13" x14ac:dyDescent="0.25">
      <c r="A3011" s="15">
        <v>42380</v>
      </c>
      <c r="B3011" s="7" t="s">
        <v>97</v>
      </c>
      <c r="C3011" s="16">
        <v>600</v>
      </c>
      <c r="D3011" s="16" t="s">
        <v>17</v>
      </c>
      <c r="E3011" s="17">
        <v>1210</v>
      </c>
      <c r="F3011" s="18">
        <v>1214</v>
      </c>
      <c r="G3011" s="18">
        <v>1218</v>
      </c>
      <c r="H3011" s="19">
        <v>1222</v>
      </c>
      <c r="I3011" s="9">
        <f t="shared" si="7181"/>
        <v>2400</v>
      </c>
      <c r="J3011" s="9">
        <f>(IF(D3011="SELL",IF(G3011="",0,F3011-G3011),IF(D3011="BUY",IF(G3011="",0,G3011-F3011))))*C3011</f>
        <v>2400</v>
      </c>
      <c r="K3011" s="8">
        <f>(IF(D3011="SELL",IF(H3011="",0,G3011-H3011),IF(D3011="BUY",IF(H3011="",0,(H3011-G3011)))))*C3011</f>
        <v>2400</v>
      </c>
      <c r="L3011" s="8">
        <f t="shared" si="7182"/>
        <v>12</v>
      </c>
      <c r="M3011" s="8">
        <f t="shared" si="7183"/>
        <v>7200</v>
      </c>
    </row>
    <row r="3012" spans="1:13" x14ac:dyDescent="0.25">
      <c r="A3012" s="15">
        <v>42379</v>
      </c>
      <c r="B3012" s="7" t="s">
        <v>107</v>
      </c>
      <c r="C3012" s="16">
        <v>2000</v>
      </c>
      <c r="D3012" s="16" t="s">
        <v>20</v>
      </c>
      <c r="E3012" s="17">
        <v>337</v>
      </c>
      <c r="F3012" s="18">
        <v>334.5</v>
      </c>
      <c r="G3012" s="18">
        <v>0</v>
      </c>
      <c r="H3012" s="19">
        <v>0</v>
      </c>
      <c r="I3012" s="9">
        <f t="shared" ref="I3012:I3075" si="7185">(IF(D3012="SELL",E3012-F3012,IF(D3012="BUY",F3012-E3012)))*C3012</f>
        <v>5000</v>
      </c>
      <c r="J3012" s="9">
        <v>0</v>
      </c>
      <c r="K3012" s="9">
        <v>0</v>
      </c>
      <c r="L3012" s="8">
        <f t="shared" ref="L3012:L3075" si="7186">(J3012+I3012+K3012)/C3012</f>
        <v>2.5</v>
      </c>
      <c r="M3012" s="8">
        <f t="shared" ref="M3012:M3075" si="7187">L3012*C3012</f>
        <v>5000</v>
      </c>
    </row>
    <row r="3013" spans="1:13" x14ac:dyDescent="0.25">
      <c r="A3013" s="15">
        <v>42378</v>
      </c>
      <c r="B3013" s="7" t="s">
        <v>104</v>
      </c>
      <c r="C3013" s="16">
        <v>700</v>
      </c>
      <c r="D3013" s="16" t="s">
        <v>20</v>
      </c>
      <c r="E3013" s="17">
        <v>1176</v>
      </c>
      <c r="F3013" s="18">
        <v>1173</v>
      </c>
      <c r="G3013" s="18">
        <v>0</v>
      </c>
      <c r="H3013" s="19">
        <v>0</v>
      </c>
      <c r="I3013" s="9">
        <f t="shared" si="7185"/>
        <v>2100</v>
      </c>
      <c r="J3013" s="9">
        <v>0</v>
      </c>
      <c r="K3013" s="9">
        <v>0</v>
      </c>
      <c r="L3013" s="8">
        <f t="shared" si="7186"/>
        <v>3</v>
      </c>
      <c r="M3013" s="8">
        <f t="shared" si="7187"/>
        <v>2100</v>
      </c>
    </row>
    <row r="3014" spans="1:13" x14ac:dyDescent="0.25">
      <c r="A3014" s="15">
        <v>42378</v>
      </c>
      <c r="B3014" s="7" t="s">
        <v>91</v>
      </c>
      <c r="C3014" s="16">
        <v>1600</v>
      </c>
      <c r="D3014" s="16" t="s">
        <v>20</v>
      </c>
      <c r="E3014" s="17">
        <v>372.5</v>
      </c>
      <c r="F3014" s="18">
        <v>371</v>
      </c>
      <c r="G3014" s="18">
        <v>369.5</v>
      </c>
      <c r="H3014" s="19">
        <v>368</v>
      </c>
      <c r="I3014" s="9">
        <f t="shared" si="7185"/>
        <v>2400</v>
      </c>
      <c r="J3014" s="9">
        <f>(IF(D3014="SELL",IF(G3014="",0,F3014-G3014),IF(D3014="BUY",IF(G3014="",0,G3014-F3014))))*C3014</f>
        <v>2400</v>
      </c>
      <c r="K3014" s="8">
        <f>(IF(D3014="SELL",IF(H3014="",0,G3014-H3014),IF(D3014="BUY",IF(H3014="",0,(H3014-G3014)))))*C3014</f>
        <v>2400</v>
      </c>
      <c r="L3014" s="8">
        <f t="shared" si="7186"/>
        <v>4.5</v>
      </c>
      <c r="M3014" s="8">
        <f t="shared" si="7187"/>
        <v>7200</v>
      </c>
    </row>
    <row r="3015" spans="1:13" x14ac:dyDescent="0.25">
      <c r="A3015" s="15">
        <v>42375</v>
      </c>
      <c r="B3015" s="7" t="s">
        <v>64</v>
      </c>
      <c r="C3015" s="16">
        <v>2000</v>
      </c>
      <c r="D3015" s="16" t="s">
        <v>20</v>
      </c>
      <c r="E3015" s="17">
        <v>336</v>
      </c>
      <c r="F3015" s="18">
        <v>334.6</v>
      </c>
      <c r="G3015" s="18">
        <v>0</v>
      </c>
      <c r="H3015" s="19">
        <v>0</v>
      </c>
      <c r="I3015" s="9">
        <f t="shared" si="7185"/>
        <v>2799.9999999999545</v>
      </c>
      <c r="J3015" s="9">
        <v>0</v>
      </c>
      <c r="K3015" s="9">
        <v>0</v>
      </c>
      <c r="L3015" s="8">
        <f t="shared" si="7186"/>
        <v>1.3999999999999773</v>
      </c>
      <c r="M3015" s="8">
        <f t="shared" si="7187"/>
        <v>2799.9999999999545</v>
      </c>
    </row>
    <row r="3016" spans="1:13" x14ac:dyDescent="0.25">
      <c r="A3016" s="15">
        <v>42375</v>
      </c>
      <c r="B3016" s="7" t="s">
        <v>101</v>
      </c>
      <c r="C3016" s="16">
        <v>700</v>
      </c>
      <c r="D3016" s="16" t="s">
        <v>17</v>
      </c>
      <c r="E3016" s="17">
        <v>1147</v>
      </c>
      <c r="F3016" s="18">
        <v>1141</v>
      </c>
      <c r="G3016" s="18">
        <v>0</v>
      </c>
      <c r="H3016" s="19">
        <v>0</v>
      </c>
      <c r="I3016" s="9">
        <f t="shared" si="7185"/>
        <v>-4200</v>
      </c>
      <c r="J3016" s="9">
        <v>0</v>
      </c>
      <c r="K3016" s="9">
        <v>0</v>
      </c>
      <c r="L3016" s="8">
        <f t="shared" si="7186"/>
        <v>-6</v>
      </c>
      <c r="M3016" s="8">
        <f t="shared" si="7187"/>
        <v>-4200</v>
      </c>
    </row>
    <row r="3017" spans="1:13" x14ac:dyDescent="0.25">
      <c r="A3017" s="15">
        <v>42375</v>
      </c>
      <c r="B3017" s="7" t="s">
        <v>108</v>
      </c>
      <c r="C3017" s="16">
        <v>700</v>
      </c>
      <c r="D3017" s="16" t="s">
        <v>20</v>
      </c>
      <c r="E3017" s="17">
        <v>825</v>
      </c>
      <c r="F3017" s="18">
        <v>822</v>
      </c>
      <c r="G3017" s="18">
        <v>819</v>
      </c>
      <c r="H3017" s="19">
        <v>816</v>
      </c>
      <c r="I3017" s="9">
        <f t="shared" si="7185"/>
        <v>2100</v>
      </c>
      <c r="J3017" s="9">
        <f>(IF(D3017="SELL",IF(G3017="",0,F3017-G3017),IF(D3017="BUY",IF(G3017="",0,G3017-F3017))))*C3017</f>
        <v>2100</v>
      </c>
      <c r="K3017" s="8">
        <f>(IF(D3017="SELL",IF(H3017="",0,G3017-H3017),IF(D3017="BUY",IF(H3017="",0,(H3017-G3017)))))*C3017</f>
        <v>2100</v>
      </c>
      <c r="L3017" s="8">
        <f t="shared" si="7186"/>
        <v>9</v>
      </c>
      <c r="M3017" s="8">
        <f t="shared" si="7187"/>
        <v>6300</v>
      </c>
    </row>
    <row r="3018" spans="1:13" x14ac:dyDescent="0.25">
      <c r="A3018" s="15">
        <v>42375</v>
      </c>
      <c r="B3018" s="7" t="s">
        <v>91</v>
      </c>
      <c r="C3018" s="16">
        <v>1600</v>
      </c>
      <c r="D3018" s="16" t="s">
        <v>17</v>
      </c>
      <c r="E3018" s="17">
        <v>374</v>
      </c>
      <c r="F3018" s="18">
        <v>376</v>
      </c>
      <c r="G3018" s="18">
        <v>378</v>
      </c>
      <c r="H3018" s="19">
        <v>0</v>
      </c>
      <c r="I3018" s="9">
        <f t="shared" si="7185"/>
        <v>3200</v>
      </c>
      <c r="J3018" s="9">
        <f>(IF(D3018="SELL",IF(G3018="",0,F3018-G3018),IF(D3018="BUY",IF(G3018="",0,G3018-F3018))))*C3018</f>
        <v>3200</v>
      </c>
      <c r="K3018" s="9">
        <v>0</v>
      </c>
      <c r="L3018" s="8">
        <f t="shared" si="7186"/>
        <v>4</v>
      </c>
      <c r="M3018" s="8">
        <f t="shared" si="7187"/>
        <v>6400</v>
      </c>
    </row>
    <row r="3019" spans="1:13" x14ac:dyDescent="0.25">
      <c r="A3019" s="15">
        <v>42373</v>
      </c>
      <c r="B3019" s="7" t="s">
        <v>109</v>
      </c>
      <c r="C3019" s="16">
        <v>800</v>
      </c>
      <c r="D3019" s="16" t="s">
        <v>20</v>
      </c>
      <c r="E3019" s="17">
        <v>704</v>
      </c>
      <c r="F3019" s="18">
        <v>700</v>
      </c>
      <c r="G3019" s="18">
        <v>696</v>
      </c>
      <c r="H3019" s="19">
        <v>0</v>
      </c>
      <c r="I3019" s="9">
        <f t="shared" si="7185"/>
        <v>3200</v>
      </c>
      <c r="J3019" s="9">
        <f>(IF(D3019="SELL",IF(G3019="",0,F3019-G3019),IF(D3019="BUY",IF(G3019="",0,G3019-F3019))))*C3019</f>
        <v>3200</v>
      </c>
      <c r="K3019" s="9">
        <v>0</v>
      </c>
      <c r="L3019" s="8">
        <f t="shared" si="7186"/>
        <v>8</v>
      </c>
      <c r="M3019" s="8">
        <f t="shared" si="7187"/>
        <v>6400</v>
      </c>
    </row>
    <row r="3020" spans="1:13" x14ac:dyDescent="0.25">
      <c r="A3020" s="15">
        <v>42373</v>
      </c>
      <c r="B3020" s="7" t="s">
        <v>79</v>
      </c>
      <c r="C3020" s="16">
        <v>600</v>
      </c>
      <c r="D3020" s="16" t="s">
        <v>20</v>
      </c>
      <c r="E3020" s="17">
        <v>919</v>
      </c>
      <c r="F3020" s="18">
        <v>914</v>
      </c>
      <c r="G3020" s="18">
        <v>0</v>
      </c>
      <c r="H3020" s="19">
        <v>0</v>
      </c>
      <c r="I3020" s="9">
        <f t="shared" si="7185"/>
        <v>3000</v>
      </c>
      <c r="J3020" s="9">
        <v>0</v>
      </c>
      <c r="K3020" s="9">
        <v>0</v>
      </c>
      <c r="L3020" s="8">
        <f t="shared" si="7186"/>
        <v>5</v>
      </c>
      <c r="M3020" s="8">
        <f t="shared" si="7187"/>
        <v>3000</v>
      </c>
    </row>
    <row r="3021" spans="1:13" x14ac:dyDescent="0.25">
      <c r="A3021" s="15">
        <v>42372</v>
      </c>
      <c r="B3021" s="7" t="s">
        <v>90</v>
      </c>
      <c r="C3021" s="16">
        <v>1000</v>
      </c>
      <c r="D3021" s="16" t="s">
        <v>20</v>
      </c>
      <c r="E3021" s="17">
        <v>603</v>
      </c>
      <c r="F3021" s="18">
        <v>601</v>
      </c>
      <c r="G3021" s="18">
        <v>599</v>
      </c>
      <c r="H3021" s="19">
        <v>597</v>
      </c>
      <c r="I3021" s="9">
        <f t="shared" si="7185"/>
        <v>2000</v>
      </c>
      <c r="J3021" s="9">
        <f>(IF(D3021="SELL",IF(G3021="",0,F3021-G3021),IF(D3021="BUY",IF(G3021="",0,G3021-F3021))))*C3021</f>
        <v>2000</v>
      </c>
      <c r="K3021" s="8">
        <f>(IF(D3021="SELL",IF(H3021="",0,G3021-H3021),IF(D3021="BUY",IF(H3021="",0,(H3021-G3021)))))*C3021</f>
        <v>2000</v>
      </c>
      <c r="L3021" s="8">
        <f t="shared" si="7186"/>
        <v>6</v>
      </c>
      <c r="M3021" s="8">
        <f t="shared" si="7187"/>
        <v>6000</v>
      </c>
    </row>
    <row r="3022" spans="1:13" x14ac:dyDescent="0.25">
      <c r="A3022" s="15">
        <v>42372</v>
      </c>
      <c r="B3022" s="7" t="s">
        <v>18</v>
      </c>
      <c r="C3022" s="16">
        <v>450</v>
      </c>
      <c r="D3022" s="16" t="s">
        <v>17</v>
      </c>
      <c r="E3022" s="17">
        <v>1388</v>
      </c>
      <c r="F3022" s="18">
        <v>1393</v>
      </c>
      <c r="G3022" s="18">
        <v>1398</v>
      </c>
      <c r="H3022" s="19">
        <v>1403</v>
      </c>
      <c r="I3022" s="9">
        <f t="shared" si="7185"/>
        <v>2250</v>
      </c>
      <c r="J3022" s="9">
        <f>(IF(D3022="SELL",IF(G3022="",0,F3022-G3022),IF(D3022="BUY",IF(G3022="",0,G3022-F3022))))*C3022</f>
        <v>2250</v>
      </c>
      <c r="K3022" s="8">
        <f>(IF(D3022="SELL",IF(H3022="",0,G3022-H3022),IF(D3022="BUY",IF(H3022="",0,(H3022-G3022)))))*C3022</f>
        <v>2250</v>
      </c>
      <c r="L3022" s="8">
        <f t="shared" si="7186"/>
        <v>15</v>
      </c>
      <c r="M3022" s="8">
        <f t="shared" si="7187"/>
        <v>6750</v>
      </c>
    </row>
    <row r="3023" spans="1:13" x14ac:dyDescent="0.25">
      <c r="A3023" s="15">
        <v>42734</v>
      </c>
      <c r="B3023" s="7" t="s">
        <v>110</v>
      </c>
      <c r="C3023" s="16">
        <v>2000</v>
      </c>
      <c r="D3023" s="16" t="s">
        <v>17</v>
      </c>
      <c r="E3023" s="17">
        <v>341</v>
      </c>
      <c r="F3023" s="18">
        <v>343</v>
      </c>
      <c r="G3023" s="18">
        <v>344</v>
      </c>
      <c r="H3023" s="19">
        <v>346</v>
      </c>
      <c r="I3023" s="9">
        <f t="shared" si="7185"/>
        <v>4000</v>
      </c>
      <c r="J3023" s="9">
        <f>(IF(D3023="SELL",IF(G3023="",0,F3023-G3023),IF(D3023="BUY",IF(G3023="",0,G3023-F3023))))*C3023</f>
        <v>2000</v>
      </c>
      <c r="K3023" s="8">
        <f>(IF(D3023="SELL",IF(H3023="",0,G3023-H3023),IF(D3023="BUY",IF(H3023="",0,(H3023-G3023)))))*C3023</f>
        <v>4000</v>
      </c>
      <c r="L3023" s="8">
        <f t="shared" si="7186"/>
        <v>5</v>
      </c>
      <c r="M3023" s="8">
        <f t="shared" si="7187"/>
        <v>10000</v>
      </c>
    </row>
    <row r="3024" spans="1:13" x14ac:dyDescent="0.25">
      <c r="A3024" s="15">
        <v>42733</v>
      </c>
      <c r="B3024" s="7" t="s">
        <v>111</v>
      </c>
      <c r="C3024" s="16">
        <v>600</v>
      </c>
      <c r="D3024" s="16" t="s">
        <v>20</v>
      </c>
      <c r="E3024" s="17">
        <v>620</v>
      </c>
      <c r="F3024" s="18">
        <v>617</v>
      </c>
      <c r="G3024" s="18">
        <v>0</v>
      </c>
      <c r="H3024" s="19">
        <v>0</v>
      </c>
      <c r="I3024" s="9">
        <f t="shared" si="7185"/>
        <v>1800</v>
      </c>
      <c r="J3024" s="9">
        <v>0</v>
      </c>
      <c r="K3024" s="9">
        <v>0</v>
      </c>
      <c r="L3024" s="8">
        <f t="shared" si="7186"/>
        <v>3</v>
      </c>
      <c r="M3024" s="8">
        <f t="shared" si="7187"/>
        <v>1800</v>
      </c>
    </row>
    <row r="3025" spans="1:13" x14ac:dyDescent="0.25">
      <c r="A3025" s="15">
        <v>42733</v>
      </c>
      <c r="B3025" s="7" t="s">
        <v>112</v>
      </c>
      <c r="C3025" s="16">
        <v>2000</v>
      </c>
      <c r="D3025" s="16" t="s">
        <v>17</v>
      </c>
      <c r="E3025" s="17">
        <v>350</v>
      </c>
      <c r="F3025" s="18">
        <v>352</v>
      </c>
      <c r="G3025" s="18">
        <v>354</v>
      </c>
      <c r="H3025" s="19">
        <v>356</v>
      </c>
      <c r="I3025" s="9">
        <f t="shared" si="7185"/>
        <v>4000</v>
      </c>
      <c r="J3025" s="9">
        <f>(IF(D3025="SELL",IF(G3025="",0,F3025-G3025),IF(D3025="BUY",IF(G3025="",0,G3025-F3025))))*C3025</f>
        <v>4000</v>
      </c>
      <c r="K3025" s="8">
        <f>(IF(D3025="SELL",IF(H3025="",0,G3025-H3025),IF(D3025="BUY",IF(H3025="",0,(H3025-G3025)))))*C3025</f>
        <v>4000</v>
      </c>
      <c r="L3025" s="8">
        <f t="shared" si="7186"/>
        <v>6</v>
      </c>
      <c r="M3025" s="8">
        <f t="shared" si="7187"/>
        <v>12000</v>
      </c>
    </row>
    <row r="3026" spans="1:13" x14ac:dyDescent="0.25">
      <c r="A3026" s="15">
        <v>42733</v>
      </c>
      <c r="B3026" s="7" t="s">
        <v>78</v>
      </c>
      <c r="C3026" s="16">
        <v>1500</v>
      </c>
      <c r="D3026" s="16" t="s">
        <v>17</v>
      </c>
      <c r="E3026" s="17">
        <v>421</v>
      </c>
      <c r="F3026" s="18">
        <v>423</v>
      </c>
      <c r="G3026" s="18">
        <v>0</v>
      </c>
      <c r="H3026" s="19">
        <v>0</v>
      </c>
      <c r="I3026" s="9">
        <f t="shared" si="7185"/>
        <v>3000</v>
      </c>
      <c r="J3026" s="9">
        <v>0</v>
      </c>
      <c r="K3026" s="9">
        <v>0</v>
      </c>
      <c r="L3026" s="8">
        <f t="shared" si="7186"/>
        <v>2</v>
      </c>
      <c r="M3026" s="8">
        <f t="shared" si="7187"/>
        <v>3000</v>
      </c>
    </row>
    <row r="3027" spans="1:13" x14ac:dyDescent="0.25">
      <c r="A3027" s="15">
        <v>42732</v>
      </c>
      <c r="B3027" s="7" t="s">
        <v>113</v>
      </c>
      <c r="C3027" s="16">
        <v>3000</v>
      </c>
      <c r="D3027" s="16" t="s">
        <v>17</v>
      </c>
      <c r="E3027" s="17">
        <v>202</v>
      </c>
      <c r="F3027" s="18">
        <v>203</v>
      </c>
      <c r="G3027" s="18">
        <v>0</v>
      </c>
      <c r="H3027" s="19">
        <v>0</v>
      </c>
      <c r="I3027" s="9">
        <f t="shared" si="7185"/>
        <v>3000</v>
      </c>
      <c r="J3027" s="9">
        <v>0</v>
      </c>
      <c r="K3027" s="9">
        <v>0</v>
      </c>
      <c r="L3027" s="8">
        <f t="shared" si="7186"/>
        <v>1</v>
      </c>
      <c r="M3027" s="8">
        <f t="shared" si="7187"/>
        <v>3000</v>
      </c>
    </row>
    <row r="3028" spans="1:13" x14ac:dyDescent="0.25">
      <c r="A3028" s="15">
        <v>42732</v>
      </c>
      <c r="B3028" s="7" t="s">
        <v>114</v>
      </c>
      <c r="C3028" s="16">
        <v>1400</v>
      </c>
      <c r="D3028" s="16" t="s">
        <v>17</v>
      </c>
      <c r="E3028" s="17">
        <v>373</v>
      </c>
      <c r="F3028" s="18">
        <v>375</v>
      </c>
      <c r="G3028" s="18">
        <v>0</v>
      </c>
      <c r="H3028" s="19">
        <v>0</v>
      </c>
      <c r="I3028" s="9">
        <f t="shared" si="7185"/>
        <v>2800</v>
      </c>
      <c r="J3028" s="9">
        <v>0</v>
      </c>
      <c r="K3028" s="9">
        <v>0</v>
      </c>
      <c r="L3028" s="8">
        <f t="shared" si="7186"/>
        <v>2</v>
      </c>
      <c r="M3028" s="8">
        <f t="shared" si="7187"/>
        <v>2800</v>
      </c>
    </row>
    <row r="3029" spans="1:13" x14ac:dyDescent="0.25">
      <c r="A3029" s="15">
        <v>42732</v>
      </c>
      <c r="B3029" s="7" t="s">
        <v>18</v>
      </c>
      <c r="C3029" s="16">
        <v>450</v>
      </c>
      <c r="D3029" s="16" t="s">
        <v>17</v>
      </c>
      <c r="E3029" s="17">
        <v>1380</v>
      </c>
      <c r="F3029" s="18">
        <v>1370</v>
      </c>
      <c r="G3029" s="18">
        <v>0</v>
      </c>
      <c r="H3029" s="19">
        <v>0</v>
      </c>
      <c r="I3029" s="9">
        <f t="shared" si="7185"/>
        <v>-4500</v>
      </c>
      <c r="J3029" s="9">
        <v>0</v>
      </c>
      <c r="K3029" s="9">
        <v>0</v>
      </c>
      <c r="L3029" s="8">
        <f t="shared" si="7186"/>
        <v>-10</v>
      </c>
      <c r="M3029" s="8">
        <f t="shared" si="7187"/>
        <v>-4500</v>
      </c>
    </row>
    <row r="3030" spans="1:13" x14ac:dyDescent="0.25">
      <c r="A3030" s="15">
        <v>42731</v>
      </c>
      <c r="B3030" s="7" t="s">
        <v>25</v>
      </c>
      <c r="C3030" s="16">
        <v>2000</v>
      </c>
      <c r="D3030" s="16" t="s">
        <v>17</v>
      </c>
      <c r="E3030" s="17">
        <v>322</v>
      </c>
      <c r="F3030" s="18">
        <v>323.60000000000002</v>
      </c>
      <c r="G3030" s="18">
        <v>0</v>
      </c>
      <c r="H3030" s="19">
        <v>0</v>
      </c>
      <c r="I3030" s="9">
        <f t="shared" si="7185"/>
        <v>3200.0000000000455</v>
      </c>
      <c r="J3030" s="9">
        <v>0</v>
      </c>
      <c r="K3030" s="9">
        <v>0</v>
      </c>
      <c r="L3030" s="8">
        <f t="shared" si="7186"/>
        <v>1.6000000000000227</v>
      </c>
      <c r="M3030" s="8">
        <f t="shared" si="7187"/>
        <v>3200.0000000000455</v>
      </c>
    </row>
    <row r="3031" spans="1:13" x14ac:dyDescent="0.25">
      <c r="A3031" s="15">
        <v>42731</v>
      </c>
      <c r="B3031" s="7" t="s">
        <v>115</v>
      </c>
      <c r="C3031" s="16">
        <v>2500</v>
      </c>
      <c r="D3031" s="16" t="s">
        <v>17</v>
      </c>
      <c r="E3031" s="17">
        <v>262</v>
      </c>
      <c r="F3031" s="18">
        <v>263</v>
      </c>
      <c r="G3031" s="18">
        <v>264</v>
      </c>
      <c r="H3031" s="19">
        <v>265</v>
      </c>
      <c r="I3031" s="9">
        <f t="shared" si="7185"/>
        <v>2500</v>
      </c>
      <c r="J3031" s="9">
        <f>(IF(D3031="SELL",IF(G3031="",0,F3031-G3031),IF(D3031="BUY",IF(G3031="",0,G3031-F3031))))*C3031</f>
        <v>2500</v>
      </c>
      <c r="K3031" s="8">
        <f>(IF(D3031="SELL",IF(H3031="",0,G3031-H3031),IF(D3031="BUY",IF(H3031="",0,(H3031-G3031)))))*C3031</f>
        <v>2500</v>
      </c>
      <c r="L3031" s="8">
        <f t="shared" si="7186"/>
        <v>3</v>
      </c>
      <c r="M3031" s="8">
        <f t="shared" si="7187"/>
        <v>7500</v>
      </c>
    </row>
    <row r="3032" spans="1:13" x14ac:dyDescent="0.25">
      <c r="A3032" s="15">
        <v>42731</v>
      </c>
      <c r="B3032" s="7" t="s">
        <v>18</v>
      </c>
      <c r="C3032" s="16">
        <v>450</v>
      </c>
      <c r="D3032" s="16" t="s">
        <v>20</v>
      </c>
      <c r="E3032" s="17">
        <v>1347</v>
      </c>
      <c r="F3032" s="18">
        <v>1342</v>
      </c>
      <c r="G3032" s="18">
        <v>1337</v>
      </c>
      <c r="H3032" s="19">
        <v>0</v>
      </c>
      <c r="I3032" s="9">
        <f t="shared" si="7185"/>
        <v>2250</v>
      </c>
      <c r="J3032" s="9">
        <f>(IF(D3032="SELL",IF(G3032="",0,F3032-G3032),IF(D3032="BUY",IF(G3032="",0,G3032-F3032))))*C3032</f>
        <v>2250</v>
      </c>
      <c r="K3032" s="9">
        <v>0</v>
      </c>
      <c r="L3032" s="8">
        <f t="shared" si="7186"/>
        <v>10</v>
      </c>
      <c r="M3032" s="8">
        <f t="shared" si="7187"/>
        <v>4500</v>
      </c>
    </row>
    <row r="3033" spans="1:13" x14ac:dyDescent="0.25">
      <c r="A3033" s="15">
        <v>42727</v>
      </c>
      <c r="B3033" s="7" t="s">
        <v>116</v>
      </c>
      <c r="C3033" s="16">
        <v>1200</v>
      </c>
      <c r="D3033" s="16" t="s">
        <v>20</v>
      </c>
      <c r="E3033" s="17">
        <v>443</v>
      </c>
      <c r="F3033" s="18">
        <v>441</v>
      </c>
      <c r="G3033" s="18">
        <v>439</v>
      </c>
      <c r="H3033" s="19">
        <v>0</v>
      </c>
      <c r="I3033" s="9">
        <f t="shared" si="7185"/>
        <v>2400</v>
      </c>
      <c r="J3033" s="9">
        <f>(IF(D3033="SELL",IF(G3033="",0,F3033-G3033),IF(D3033="BUY",IF(G3033="",0,G3033-F3033))))*C3033</f>
        <v>2400</v>
      </c>
      <c r="K3033" s="9">
        <v>0</v>
      </c>
      <c r="L3033" s="8">
        <f t="shared" si="7186"/>
        <v>4</v>
      </c>
      <c r="M3033" s="8">
        <f t="shared" si="7187"/>
        <v>4800</v>
      </c>
    </row>
    <row r="3034" spans="1:13" x14ac:dyDescent="0.25">
      <c r="A3034" s="15">
        <v>42727</v>
      </c>
      <c r="B3034" s="7" t="s">
        <v>18</v>
      </c>
      <c r="C3034" s="16">
        <v>450</v>
      </c>
      <c r="D3034" s="16" t="s">
        <v>20</v>
      </c>
      <c r="E3034" s="17">
        <v>1390</v>
      </c>
      <c r="F3034" s="18">
        <v>1385</v>
      </c>
      <c r="G3034" s="18">
        <v>1380</v>
      </c>
      <c r="H3034" s="19">
        <v>0</v>
      </c>
      <c r="I3034" s="9">
        <f t="shared" si="7185"/>
        <v>2250</v>
      </c>
      <c r="J3034" s="9">
        <f>(IF(D3034="SELL",IF(G3034="",0,F3034-G3034),IF(D3034="BUY",IF(G3034="",0,G3034-F3034))))*C3034</f>
        <v>2250</v>
      </c>
      <c r="K3034" s="9">
        <v>0</v>
      </c>
      <c r="L3034" s="8">
        <f t="shared" si="7186"/>
        <v>10</v>
      </c>
      <c r="M3034" s="8">
        <f t="shared" si="7187"/>
        <v>4500</v>
      </c>
    </row>
    <row r="3035" spans="1:13" x14ac:dyDescent="0.25">
      <c r="A3035" s="15">
        <v>42726</v>
      </c>
      <c r="B3035" s="7" t="s">
        <v>96</v>
      </c>
      <c r="C3035" s="16">
        <v>2500</v>
      </c>
      <c r="D3035" s="16" t="s">
        <v>17</v>
      </c>
      <c r="E3035" s="17">
        <v>257</v>
      </c>
      <c r="F3035" s="18">
        <v>259</v>
      </c>
      <c r="G3035" s="18">
        <v>0</v>
      </c>
      <c r="H3035" s="19">
        <v>0</v>
      </c>
      <c r="I3035" s="9">
        <f t="shared" si="7185"/>
        <v>5000</v>
      </c>
      <c r="J3035" s="9">
        <v>0</v>
      </c>
      <c r="K3035" s="9">
        <v>0</v>
      </c>
      <c r="L3035" s="8">
        <f t="shared" si="7186"/>
        <v>2</v>
      </c>
      <c r="M3035" s="8">
        <f t="shared" si="7187"/>
        <v>5000</v>
      </c>
    </row>
    <row r="3036" spans="1:13" x14ac:dyDescent="0.25">
      <c r="A3036" s="15">
        <v>42726</v>
      </c>
      <c r="B3036" s="7" t="s">
        <v>117</v>
      </c>
      <c r="C3036" s="16">
        <v>1000</v>
      </c>
      <c r="D3036" s="16" t="s">
        <v>17</v>
      </c>
      <c r="E3036" s="17">
        <v>446</v>
      </c>
      <c r="F3036" s="18">
        <v>450</v>
      </c>
      <c r="G3036" s="18">
        <v>0</v>
      </c>
      <c r="H3036" s="19">
        <v>0</v>
      </c>
      <c r="I3036" s="9">
        <f t="shared" si="7185"/>
        <v>4000</v>
      </c>
      <c r="J3036" s="9">
        <v>0</v>
      </c>
      <c r="K3036" s="9">
        <v>0</v>
      </c>
      <c r="L3036" s="8">
        <f t="shared" si="7186"/>
        <v>4</v>
      </c>
      <c r="M3036" s="8">
        <f t="shared" si="7187"/>
        <v>4000</v>
      </c>
    </row>
    <row r="3037" spans="1:13" x14ac:dyDescent="0.25">
      <c r="A3037" s="15">
        <v>42726</v>
      </c>
      <c r="B3037" s="7" t="s">
        <v>92</v>
      </c>
      <c r="C3037" s="16">
        <v>1100</v>
      </c>
      <c r="D3037" s="16" t="s">
        <v>20</v>
      </c>
      <c r="E3037" s="17">
        <v>759</v>
      </c>
      <c r="F3037" s="18">
        <v>752.5</v>
      </c>
      <c r="G3037" s="18">
        <v>0</v>
      </c>
      <c r="H3037" s="19">
        <v>0</v>
      </c>
      <c r="I3037" s="9">
        <f t="shared" si="7185"/>
        <v>7150</v>
      </c>
      <c r="J3037" s="9">
        <v>0</v>
      </c>
      <c r="K3037" s="9">
        <v>0</v>
      </c>
      <c r="L3037" s="8">
        <f t="shared" si="7186"/>
        <v>6.5</v>
      </c>
      <c r="M3037" s="8">
        <f t="shared" si="7187"/>
        <v>7150</v>
      </c>
    </row>
    <row r="3038" spans="1:13" x14ac:dyDescent="0.25">
      <c r="A3038" s="15">
        <v>42725</v>
      </c>
      <c r="B3038" s="7" t="s">
        <v>102</v>
      </c>
      <c r="C3038" s="16">
        <v>1000</v>
      </c>
      <c r="D3038" s="16" t="s">
        <v>20</v>
      </c>
      <c r="E3038" s="17">
        <v>554</v>
      </c>
      <c r="F3038" s="18">
        <v>552</v>
      </c>
      <c r="G3038" s="18">
        <v>0</v>
      </c>
      <c r="H3038" s="19">
        <v>0</v>
      </c>
      <c r="I3038" s="9">
        <f t="shared" si="7185"/>
        <v>2000</v>
      </c>
      <c r="J3038" s="9">
        <v>0</v>
      </c>
      <c r="K3038" s="9">
        <v>0</v>
      </c>
      <c r="L3038" s="8">
        <f t="shared" si="7186"/>
        <v>2</v>
      </c>
      <c r="M3038" s="8">
        <f t="shared" si="7187"/>
        <v>2000</v>
      </c>
    </row>
    <row r="3039" spans="1:13" x14ac:dyDescent="0.25">
      <c r="A3039" s="15">
        <v>42725</v>
      </c>
      <c r="B3039" s="7" t="s">
        <v>81</v>
      </c>
      <c r="C3039" s="16">
        <v>800</v>
      </c>
      <c r="D3039" s="16" t="s">
        <v>20</v>
      </c>
      <c r="E3039" s="17">
        <v>645</v>
      </c>
      <c r="F3039" s="18">
        <v>642</v>
      </c>
      <c r="G3039" s="18">
        <v>0</v>
      </c>
      <c r="H3039" s="19">
        <v>0</v>
      </c>
      <c r="I3039" s="9">
        <f t="shared" si="7185"/>
        <v>2400</v>
      </c>
      <c r="J3039" s="9">
        <v>0</v>
      </c>
      <c r="K3039" s="9">
        <v>0</v>
      </c>
      <c r="L3039" s="8">
        <f t="shared" si="7186"/>
        <v>3</v>
      </c>
      <c r="M3039" s="8">
        <f t="shared" si="7187"/>
        <v>2400</v>
      </c>
    </row>
    <row r="3040" spans="1:13" x14ac:dyDescent="0.25">
      <c r="A3040" s="15">
        <v>42725</v>
      </c>
      <c r="B3040" s="7" t="s">
        <v>118</v>
      </c>
      <c r="C3040" s="16">
        <v>1000</v>
      </c>
      <c r="D3040" s="16" t="s">
        <v>17</v>
      </c>
      <c r="E3040" s="17">
        <v>565.6</v>
      </c>
      <c r="F3040" s="18">
        <v>567.6</v>
      </c>
      <c r="G3040" s="18">
        <v>0</v>
      </c>
      <c r="H3040" s="19">
        <v>0</v>
      </c>
      <c r="I3040" s="9">
        <f t="shared" si="7185"/>
        <v>2000</v>
      </c>
      <c r="J3040" s="9">
        <v>0</v>
      </c>
      <c r="K3040" s="9">
        <v>0</v>
      </c>
      <c r="L3040" s="8">
        <f t="shared" si="7186"/>
        <v>2</v>
      </c>
      <c r="M3040" s="8">
        <f t="shared" si="7187"/>
        <v>2000</v>
      </c>
    </row>
    <row r="3041" spans="1:13" x14ac:dyDescent="0.25">
      <c r="A3041" s="15">
        <v>42723</v>
      </c>
      <c r="B3041" s="7" t="s">
        <v>119</v>
      </c>
      <c r="C3041" s="16">
        <v>5000</v>
      </c>
      <c r="D3041" s="16" t="s">
        <v>20</v>
      </c>
      <c r="E3041" s="17">
        <v>115</v>
      </c>
      <c r="F3041" s="18">
        <v>116</v>
      </c>
      <c r="G3041" s="18">
        <v>0</v>
      </c>
      <c r="H3041" s="19">
        <v>0</v>
      </c>
      <c r="I3041" s="9">
        <f t="shared" si="7185"/>
        <v>-5000</v>
      </c>
      <c r="J3041" s="9">
        <v>0</v>
      </c>
      <c r="K3041" s="9">
        <v>0</v>
      </c>
      <c r="L3041" s="8">
        <f t="shared" si="7186"/>
        <v>-1</v>
      </c>
      <c r="M3041" s="8">
        <f t="shared" si="7187"/>
        <v>-5000</v>
      </c>
    </row>
    <row r="3042" spans="1:13" x14ac:dyDescent="0.25">
      <c r="A3042" s="15">
        <v>42723</v>
      </c>
      <c r="B3042" s="7" t="s">
        <v>120</v>
      </c>
      <c r="C3042" s="16">
        <v>3000</v>
      </c>
      <c r="D3042" s="16" t="s">
        <v>20</v>
      </c>
      <c r="E3042" s="17">
        <v>298</v>
      </c>
      <c r="F3042" s="18">
        <v>297</v>
      </c>
      <c r="G3042" s="18">
        <v>0</v>
      </c>
      <c r="H3042" s="19">
        <v>0</v>
      </c>
      <c r="I3042" s="9">
        <f t="shared" si="7185"/>
        <v>3000</v>
      </c>
      <c r="J3042" s="9">
        <v>0</v>
      </c>
      <c r="K3042" s="9">
        <v>0</v>
      </c>
      <c r="L3042" s="8">
        <f t="shared" si="7186"/>
        <v>1</v>
      </c>
      <c r="M3042" s="8">
        <f t="shared" si="7187"/>
        <v>3000</v>
      </c>
    </row>
    <row r="3043" spans="1:13" x14ac:dyDescent="0.25">
      <c r="A3043" s="15">
        <v>42723</v>
      </c>
      <c r="B3043" s="7" t="s">
        <v>121</v>
      </c>
      <c r="C3043" s="16">
        <v>600</v>
      </c>
      <c r="D3043" s="16" t="s">
        <v>20</v>
      </c>
      <c r="E3043" s="17">
        <v>892</v>
      </c>
      <c r="F3043" s="18">
        <v>888</v>
      </c>
      <c r="G3043" s="18">
        <v>884</v>
      </c>
      <c r="H3043" s="19">
        <v>880</v>
      </c>
      <c r="I3043" s="9">
        <f t="shared" si="7185"/>
        <v>2400</v>
      </c>
      <c r="J3043" s="9">
        <f>(IF(D3043="SELL",IF(G3043="",0,F3043-G3043),IF(D3043="BUY",IF(G3043="",0,G3043-F3043))))*C3043</f>
        <v>2400</v>
      </c>
      <c r="K3043" s="8">
        <f>(IF(D3043="SELL",IF(H3043="",0,G3043-H3043),IF(D3043="BUY",IF(H3043="",0,(H3043-G3043)))))*C3043</f>
        <v>2400</v>
      </c>
      <c r="L3043" s="8">
        <f t="shared" si="7186"/>
        <v>12</v>
      </c>
      <c r="M3043" s="8">
        <f t="shared" si="7187"/>
        <v>7200</v>
      </c>
    </row>
    <row r="3044" spans="1:13" x14ac:dyDescent="0.25">
      <c r="A3044" s="15">
        <v>42720</v>
      </c>
      <c r="B3044" s="7" t="s">
        <v>122</v>
      </c>
      <c r="C3044" s="16">
        <v>500</v>
      </c>
      <c r="D3044" s="16" t="s">
        <v>17</v>
      </c>
      <c r="E3044" s="17">
        <v>1001</v>
      </c>
      <c r="F3044" s="18">
        <v>1005</v>
      </c>
      <c r="G3044" s="18">
        <v>0</v>
      </c>
      <c r="H3044" s="19">
        <v>0</v>
      </c>
      <c r="I3044" s="9">
        <f t="shared" si="7185"/>
        <v>2000</v>
      </c>
      <c r="J3044" s="9">
        <v>0</v>
      </c>
      <c r="K3044" s="9">
        <v>0</v>
      </c>
      <c r="L3044" s="8">
        <f t="shared" si="7186"/>
        <v>4</v>
      </c>
      <c r="M3044" s="8">
        <f t="shared" si="7187"/>
        <v>2000</v>
      </c>
    </row>
    <row r="3045" spans="1:13" x14ac:dyDescent="0.25">
      <c r="A3045" s="15">
        <v>42720</v>
      </c>
      <c r="B3045" s="7" t="s">
        <v>123</v>
      </c>
      <c r="C3045" s="16">
        <v>1100</v>
      </c>
      <c r="D3045" s="16" t="s">
        <v>17</v>
      </c>
      <c r="E3045" s="17">
        <v>917.6</v>
      </c>
      <c r="F3045" s="18">
        <v>919.6</v>
      </c>
      <c r="G3045" s="18">
        <v>0</v>
      </c>
      <c r="H3045" s="19">
        <v>0</v>
      </c>
      <c r="I3045" s="9">
        <f t="shared" si="7185"/>
        <v>2200</v>
      </c>
      <c r="J3045" s="9">
        <v>0</v>
      </c>
      <c r="K3045" s="9">
        <v>0</v>
      </c>
      <c r="L3045" s="8">
        <f t="shared" si="7186"/>
        <v>2</v>
      </c>
      <c r="M3045" s="8">
        <f t="shared" si="7187"/>
        <v>2200</v>
      </c>
    </row>
    <row r="3046" spans="1:13" x14ac:dyDescent="0.25">
      <c r="A3046" s="15">
        <v>42720</v>
      </c>
      <c r="B3046" s="7" t="s">
        <v>124</v>
      </c>
      <c r="C3046" s="16">
        <v>700</v>
      </c>
      <c r="D3046" s="16" t="s">
        <v>17</v>
      </c>
      <c r="E3046" s="17">
        <v>910.6</v>
      </c>
      <c r="F3046" s="18">
        <v>913.6</v>
      </c>
      <c r="G3046" s="18">
        <v>916.6</v>
      </c>
      <c r="H3046" s="19">
        <v>919.6</v>
      </c>
      <c r="I3046" s="9">
        <f t="shared" si="7185"/>
        <v>2100</v>
      </c>
      <c r="J3046" s="9">
        <f>(IF(D3046="SELL",IF(G3046="",0,F3046-G3046),IF(D3046="BUY",IF(G3046="",0,G3046-F3046))))*C3046</f>
        <v>2100</v>
      </c>
      <c r="K3046" s="8">
        <f>(IF(D3046="SELL",IF(H3046="",0,G3046-H3046),IF(D3046="BUY",IF(H3046="",0,(H3046-G3046)))))*C3046</f>
        <v>2100</v>
      </c>
      <c r="L3046" s="8">
        <f t="shared" si="7186"/>
        <v>9</v>
      </c>
      <c r="M3046" s="8">
        <f t="shared" si="7187"/>
        <v>6300</v>
      </c>
    </row>
    <row r="3047" spans="1:13" x14ac:dyDescent="0.25">
      <c r="A3047" s="15">
        <v>42719</v>
      </c>
      <c r="B3047" s="7" t="s">
        <v>85</v>
      </c>
      <c r="C3047" s="16">
        <v>600</v>
      </c>
      <c r="D3047" s="16" t="s">
        <v>17</v>
      </c>
      <c r="E3047" s="17">
        <v>795</v>
      </c>
      <c r="F3047" s="18">
        <v>799</v>
      </c>
      <c r="G3047" s="18">
        <v>803</v>
      </c>
      <c r="H3047" s="19">
        <v>807</v>
      </c>
      <c r="I3047" s="9">
        <f t="shared" si="7185"/>
        <v>2400</v>
      </c>
      <c r="J3047" s="9">
        <f>(IF(D3047="SELL",IF(G3047="",0,F3047-G3047),IF(D3047="BUY",IF(G3047="",0,G3047-F3047))))*C3047</f>
        <v>2400</v>
      </c>
      <c r="K3047" s="8">
        <f>(IF(D3047="SELL",IF(H3047="",0,G3047-H3047),IF(D3047="BUY",IF(H3047="",0,(H3047-G3047)))))*C3047</f>
        <v>2400</v>
      </c>
      <c r="L3047" s="8">
        <f t="shared" si="7186"/>
        <v>12</v>
      </c>
      <c r="M3047" s="8">
        <f t="shared" si="7187"/>
        <v>7200</v>
      </c>
    </row>
    <row r="3048" spans="1:13" x14ac:dyDescent="0.25">
      <c r="A3048" s="15">
        <v>42719</v>
      </c>
      <c r="B3048" s="7" t="s">
        <v>104</v>
      </c>
      <c r="C3048" s="16">
        <v>700</v>
      </c>
      <c r="D3048" s="16" t="s">
        <v>17</v>
      </c>
      <c r="E3048" s="17">
        <v>1260</v>
      </c>
      <c r="F3048" s="18">
        <v>1263</v>
      </c>
      <c r="G3048" s="18">
        <v>1266</v>
      </c>
      <c r="H3048" s="19">
        <v>1269</v>
      </c>
      <c r="I3048" s="9">
        <f t="shared" si="7185"/>
        <v>2100</v>
      </c>
      <c r="J3048" s="9">
        <f>(IF(D3048="SELL",IF(G3048="",0,F3048-G3048),IF(D3048="BUY",IF(G3048="",0,G3048-F3048))))*C3048</f>
        <v>2100</v>
      </c>
      <c r="K3048" s="8">
        <f>(IF(D3048="SELL",IF(H3048="",0,G3048-H3048),IF(D3048="BUY",IF(H3048="",0,(H3048-G3048)))))*C3048</f>
        <v>2100</v>
      </c>
      <c r="L3048" s="8">
        <f t="shared" si="7186"/>
        <v>9</v>
      </c>
      <c r="M3048" s="8">
        <f t="shared" si="7187"/>
        <v>6300</v>
      </c>
    </row>
    <row r="3049" spans="1:13" x14ac:dyDescent="0.25">
      <c r="A3049" s="15">
        <v>42719</v>
      </c>
      <c r="B3049" s="7" t="s">
        <v>116</v>
      </c>
      <c r="C3049" s="16">
        <v>1200</v>
      </c>
      <c r="D3049" s="16" t="s">
        <v>17</v>
      </c>
      <c r="E3049" s="17">
        <v>468</v>
      </c>
      <c r="F3049" s="18">
        <v>470</v>
      </c>
      <c r="G3049" s="18">
        <v>472</v>
      </c>
      <c r="H3049" s="19">
        <v>474</v>
      </c>
      <c r="I3049" s="9">
        <f t="shared" si="7185"/>
        <v>2400</v>
      </c>
      <c r="J3049" s="9">
        <f>(IF(D3049="SELL",IF(G3049="",0,F3049-G3049),IF(D3049="BUY",IF(G3049="",0,G3049-F3049))))*C3049</f>
        <v>2400</v>
      </c>
      <c r="K3049" s="8">
        <f>(IF(D3049="SELL",IF(H3049="",0,G3049-H3049),IF(D3049="BUY",IF(H3049="",0,(H3049-G3049)))))*C3049</f>
        <v>2400</v>
      </c>
      <c r="L3049" s="8">
        <f t="shared" si="7186"/>
        <v>6</v>
      </c>
      <c r="M3049" s="8">
        <f t="shared" si="7187"/>
        <v>7200</v>
      </c>
    </row>
    <row r="3050" spans="1:13" x14ac:dyDescent="0.25">
      <c r="A3050" s="15">
        <v>42718</v>
      </c>
      <c r="B3050" s="7" t="s">
        <v>39</v>
      </c>
      <c r="C3050" s="16">
        <v>2400</v>
      </c>
      <c r="D3050" s="16" t="s">
        <v>20</v>
      </c>
      <c r="E3050" s="17">
        <v>234</v>
      </c>
      <c r="F3050" s="18">
        <v>232</v>
      </c>
      <c r="G3050" s="18">
        <v>0</v>
      </c>
      <c r="H3050" s="19">
        <v>0</v>
      </c>
      <c r="I3050" s="9">
        <f t="shared" si="7185"/>
        <v>4800</v>
      </c>
      <c r="J3050" s="9">
        <v>0</v>
      </c>
      <c r="K3050" s="9">
        <v>0</v>
      </c>
      <c r="L3050" s="8">
        <f t="shared" si="7186"/>
        <v>2</v>
      </c>
      <c r="M3050" s="8">
        <f t="shared" si="7187"/>
        <v>4800</v>
      </c>
    </row>
    <row r="3051" spans="1:13" x14ac:dyDescent="0.25">
      <c r="A3051" s="15">
        <v>42718</v>
      </c>
      <c r="B3051" s="7" t="s">
        <v>110</v>
      </c>
      <c r="C3051" s="16">
        <v>2000</v>
      </c>
      <c r="D3051" s="16" t="s">
        <v>20</v>
      </c>
      <c r="E3051" s="17">
        <v>344</v>
      </c>
      <c r="F3051" s="18">
        <v>342</v>
      </c>
      <c r="G3051" s="18">
        <v>340</v>
      </c>
      <c r="H3051" s="19">
        <v>0</v>
      </c>
      <c r="I3051" s="9">
        <f t="shared" si="7185"/>
        <v>4000</v>
      </c>
      <c r="J3051" s="9">
        <f>(IF(D3051="SELL",IF(G3051="",0,F3051-G3051),IF(D3051="BUY",IF(G3051="",0,G3051-F3051))))*C3051</f>
        <v>4000</v>
      </c>
      <c r="K3051" s="9">
        <v>0</v>
      </c>
      <c r="L3051" s="8">
        <f t="shared" si="7186"/>
        <v>4</v>
      </c>
      <c r="M3051" s="8">
        <f t="shared" si="7187"/>
        <v>8000</v>
      </c>
    </row>
    <row r="3052" spans="1:13" x14ac:dyDescent="0.25">
      <c r="A3052" s="15">
        <v>42717</v>
      </c>
      <c r="B3052" s="7" t="s">
        <v>81</v>
      </c>
      <c r="C3052" s="16">
        <v>800</v>
      </c>
      <c r="D3052" s="16" t="s">
        <v>20</v>
      </c>
      <c r="E3052" s="17">
        <v>681</v>
      </c>
      <c r="F3052" s="18">
        <v>676</v>
      </c>
      <c r="G3052" s="18">
        <v>0</v>
      </c>
      <c r="H3052" s="19">
        <v>0</v>
      </c>
      <c r="I3052" s="9">
        <f t="shared" si="7185"/>
        <v>4000</v>
      </c>
      <c r="J3052" s="9">
        <v>0</v>
      </c>
      <c r="K3052" s="9">
        <v>0</v>
      </c>
      <c r="L3052" s="8">
        <f t="shared" si="7186"/>
        <v>5</v>
      </c>
      <c r="M3052" s="8">
        <f t="shared" si="7187"/>
        <v>4000</v>
      </c>
    </row>
    <row r="3053" spans="1:13" x14ac:dyDescent="0.25">
      <c r="A3053" s="15">
        <v>42717</v>
      </c>
      <c r="B3053" s="7" t="s">
        <v>25</v>
      </c>
      <c r="C3053" s="16">
        <v>2000</v>
      </c>
      <c r="D3053" s="16" t="s">
        <v>20</v>
      </c>
      <c r="E3053" s="17">
        <v>335</v>
      </c>
      <c r="F3053" s="18">
        <v>337</v>
      </c>
      <c r="G3053" s="18">
        <v>0</v>
      </c>
      <c r="H3053" s="19">
        <v>0</v>
      </c>
      <c r="I3053" s="9">
        <f t="shared" si="7185"/>
        <v>-4000</v>
      </c>
      <c r="J3053" s="9">
        <v>0</v>
      </c>
      <c r="K3053" s="9">
        <v>0</v>
      </c>
      <c r="L3053" s="8">
        <f t="shared" si="7186"/>
        <v>-2</v>
      </c>
      <c r="M3053" s="8">
        <f t="shared" si="7187"/>
        <v>-4000</v>
      </c>
    </row>
    <row r="3054" spans="1:13" x14ac:dyDescent="0.25">
      <c r="A3054" s="15">
        <v>42717</v>
      </c>
      <c r="B3054" s="7" t="s">
        <v>90</v>
      </c>
      <c r="C3054" s="16">
        <v>1000</v>
      </c>
      <c r="D3054" s="16" t="s">
        <v>20</v>
      </c>
      <c r="E3054" s="17">
        <v>683</v>
      </c>
      <c r="F3054" s="18">
        <v>677</v>
      </c>
      <c r="G3054" s="18">
        <v>0</v>
      </c>
      <c r="H3054" s="19">
        <v>0</v>
      </c>
      <c r="I3054" s="9">
        <f t="shared" si="7185"/>
        <v>6000</v>
      </c>
      <c r="J3054" s="9">
        <v>0</v>
      </c>
      <c r="K3054" s="9">
        <v>0</v>
      </c>
      <c r="L3054" s="8">
        <f t="shared" si="7186"/>
        <v>6</v>
      </c>
      <c r="M3054" s="8">
        <f t="shared" si="7187"/>
        <v>6000</v>
      </c>
    </row>
    <row r="3055" spans="1:13" x14ac:dyDescent="0.25">
      <c r="A3055" s="15">
        <v>42716</v>
      </c>
      <c r="B3055" s="7" t="s">
        <v>93</v>
      </c>
      <c r="C3055" s="16">
        <v>6000</v>
      </c>
      <c r="D3055" s="16" t="s">
        <v>20</v>
      </c>
      <c r="E3055" s="17">
        <v>133</v>
      </c>
      <c r="F3055" s="18">
        <v>132</v>
      </c>
      <c r="G3055" s="18">
        <v>0</v>
      </c>
      <c r="H3055" s="19">
        <v>0</v>
      </c>
      <c r="I3055" s="9">
        <f t="shared" si="7185"/>
        <v>6000</v>
      </c>
      <c r="J3055" s="9">
        <v>0</v>
      </c>
      <c r="K3055" s="9">
        <v>0</v>
      </c>
      <c r="L3055" s="8">
        <f t="shared" si="7186"/>
        <v>1</v>
      </c>
      <c r="M3055" s="8">
        <f t="shared" si="7187"/>
        <v>6000</v>
      </c>
    </row>
    <row r="3056" spans="1:13" x14ac:dyDescent="0.25">
      <c r="A3056" s="15">
        <v>42716</v>
      </c>
      <c r="B3056" s="7" t="s">
        <v>25</v>
      </c>
      <c r="C3056" s="16">
        <v>2000</v>
      </c>
      <c r="D3056" s="16" t="s">
        <v>20</v>
      </c>
      <c r="E3056" s="17">
        <v>341</v>
      </c>
      <c r="F3056" s="18">
        <v>338.5</v>
      </c>
      <c r="G3056" s="18">
        <v>0</v>
      </c>
      <c r="H3056" s="19">
        <v>0</v>
      </c>
      <c r="I3056" s="9">
        <f t="shared" si="7185"/>
        <v>5000</v>
      </c>
      <c r="J3056" s="9">
        <v>0</v>
      </c>
      <c r="K3056" s="9">
        <v>0</v>
      </c>
      <c r="L3056" s="8">
        <f t="shared" si="7186"/>
        <v>2.5</v>
      </c>
      <c r="M3056" s="8">
        <f t="shared" si="7187"/>
        <v>5000</v>
      </c>
    </row>
    <row r="3057" spans="1:13" x14ac:dyDescent="0.25">
      <c r="A3057" s="15">
        <v>42716</v>
      </c>
      <c r="B3057" s="7" t="s">
        <v>92</v>
      </c>
      <c r="C3057" s="16">
        <v>1100</v>
      </c>
      <c r="D3057" s="16" t="s">
        <v>20</v>
      </c>
      <c r="E3057" s="17">
        <v>807</v>
      </c>
      <c r="F3057" s="18">
        <v>802</v>
      </c>
      <c r="G3057" s="18">
        <v>797</v>
      </c>
      <c r="H3057" s="19">
        <v>0</v>
      </c>
      <c r="I3057" s="9">
        <f t="shared" si="7185"/>
        <v>5500</v>
      </c>
      <c r="J3057" s="9">
        <f>(IF(D3057="SELL",IF(G3057="",0,F3057-G3057),IF(D3057="BUY",IF(G3057="",0,G3057-F3057))))*C3057</f>
        <v>5500</v>
      </c>
      <c r="K3057" s="9">
        <v>0</v>
      </c>
      <c r="L3057" s="8">
        <f t="shared" si="7186"/>
        <v>10</v>
      </c>
      <c r="M3057" s="8">
        <f t="shared" si="7187"/>
        <v>11000</v>
      </c>
    </row>
    <row r="3058" spans="1:13" x14ac:dyDescent="0.25">
      <c r="A3058" s="15">
        <v>42713</v>
      </c>
      <c r="B3058" s="7" t="s">
        <v>98</v>
      </c>
      <c r="C3058" s="16">
        <v>3500</v>
      </c>
      <c r="D3058" s="16" t="s">
        <v>17</v>
      </c>
      <c r="E3058" s="17">
        <v>118</v>
      </c>
      <c r="F3058" s="18">
        <v>120</v>
      </c>
      <c r="G3058" s="18">
        <v>0</v>
      </c>
      <c r="H3058" s="19">
        <v>0</v>
      </c>
      <c r="I3058" s="9">
        <f t="shared" si="7185"/>
        <v>7000</v>
      </c>
      <c r="J3058" s="9">
        <v>0</v>
      </c>
      <c r="K3058" s="9">
        <v>0</v>
      </c>
      <c r="L3058" s="8">
        <f t="shared" si="7186"/>
        <v>2</v>
      </c>
      <c r="M3058" s="8">
        <f t="shared" si="7187"/>
        <v>7000</v>
      </c>
    </row>
    <row r="3059" spans="1:13" x14ac:dyDescent="0.25">
      <c r="A3059" s="15">
        <v>42713</v>
      </c>
      <c r="B3059" s="7" t="s">
        <v>125</v>
      </c>
      <c r="C3059" s="16">
        <v>3200</v>
      </c>
      <c r="D3059" s="16" t="s">
        <v>20</v>
      </c>
      <c r="E3059" s="17">
        <v>283</v>
      </c>
      <c r="F3059" s="18">
        <v>281</v>
      </c>
      <c r="G3059" s="18">
        <v>0</v>
      </c>
      <c r="H3059" s="19">
        <v>0</v>
      </c>
      <c r="I3059" s="9">
        <f t="shared" si="7185"/>
        <v>6400</v>
      </c>
      <c r="J3059" s="9">
        <v>0</v>
      </c>
      <c r="K3059" s="9">
        <v>0</v>
      </c>
      <c r="L3059" s="8">
        <f t="shared" si="7186"/>
        <v>2</v>
      </c>
      <c r="M3059" s="8">
        <f t="shared" si="7187"/>
        <v>6400</v>
      </c>
    </row>
    <row r="3060" spans="1:13" x14ac:dyDescent="0.25">
      <c r="A3060" s="15">
        <v>42713</v>
      </c>
      <c r="B3060" s="7" t="s">
        <v>120</v>
      </c>
      <c r="C3060" s="16">
        <v>3000</v>
      </c>
      <c r="D3060" s="16" t="s">
        <v>20</v>
      </c>
      <c r="E3060" s="17">
        <v>311.5</v>
      </c>
      <c r="F3060" s="18">
        <v>313.5</v>
      </c>
      <c r="G3060" s="18">
        <v>0</v>
      </c>
      <c r="H3060" s="19">
        <v>0</v>
      </c>
      <c r="I3060" s="9">
        <f t="shared" si="7185"/>
        <v>-6000</v>
      </c>
      <c r="J3060" s="9">
        <v>0</v>
      </c>
      <c r="K3060" s="9">
        <v>0</v>
      </c>
      <c r="L3060" s="8">
        <f t="shared" si="7186"/>
        <v>-2</v>
      </c>
      <c r="M3060" s="8">
        <f t="shared" si="7187"/>
        <v>-6000</v>
      </c>
    </row>
    <row r="3061" spans="1:13" x14ac:dyDescent="0.25">
      <c r="A3061" s="15">
        <v>42712</v>
      </c>
      <c r="B3061" s="7" t="s">
        <v>92</v>
      </c>
      <c r="C3061" s="16">
        <v>1100</v>
      </c>
      <c r="D3061" s="16" t="s">
        <v>17</v>
      </c>
      <c r="E3061" s="17">
        <v>803</v>
      </c>
      <c r="F3061" s="18">
        <v>807</v>
      </c>
      <c r="G3061" s="18">
        <v>811</v>
      </c>
      <c r="H3061" s="19">
        <v>0</v>
      </c>
      <c r="I3061" s="9">
        <f t="shared" si="7185"/>
        <v>4400</v>
      </c>
      <c r="J3061" s="9">
        <f>(IF(D3061="SELL",IF(G3061="",0,F3061-G3061),IF(D3061="BUY",IF(G3061="",0,G3061-F3061))))*C3061</f>
        <v>4400</v>
      </c>
      <c r="K3061" s="9">
        <v>0</v>
      </c>
      <c r="L3061" s="8">
        <f t="shared" si="7186"/>
        <v>8</v>
      </c>
      <c r="M3061" s="8">
        <f t="shared" si="7187"/>
        <v>8800</v>
      </c>
    </row>
    <row r="3062" spans="1:13" x14ac:dyDescent="0.25">
      <c r="A3062" s="15">
        <v>42712</v>
      </c>
      <c r="B3062" s="7" t="s">
        <v>61</v>
      </c>
      <c r="C3062" s="16">
        <v>3500</v>
      </c>
      <c r="D3062" s="16" t="s">
        <v>17</v>
      </c>
      <c r="E3062" s="17">
        <v>254</v>
      </c>
      <c r="F3062" s="18">
        <v>256</v>
      </c>
      <c r="G3062" s="18">
        <v>0</v>
      </c>
      <c r="H3062" s="19">
        <v>0</v>
      </c>
      <c r="I3062" s="9">
        <f t="shared" si="7185"/>
        <v>7000</v>
      </c>
      <c r="J3062" s="9">
        <v>0</v>
      </c>
      <c r="K3062" s="9">
        <v>0</v>
      </c>
      <c r="L3062" s="8">
        <f t="shared" si="7186"/>
        <v>2</v>
      </c>
      <c r="M3062" s="8">
        <f t="shared" si="7187"/>
        <v>7000</v>
      </c>
    </row>
    <row r="3063" spans="1:13" x14ac:dyDescent="0.25">
      <c r="A3063" s="15">
        <v>42712</v>
      </c>
      <c r="B3063" s="7" t="s">
        <v>126</v>
      </c>
      <c r="C3063" s="16">
        <v>3000</v>
      </c>
      <c r="D3063" s="16" t="s">
        <v>17</v>
      </c>
      <c r="E3063" s="17">
        <v>193</v>
      </c>
      <c r="F3063" s="18">
        <v>194.4</v>
      </c>
      <c r="G3063" s="18">
        <v>195.8</v>
      </c>
      <c r="H3063" s="19">
        <v>0</v>
      </c>
      <c r="I3063" s="9">
        <f t="shared" si="7185"/>
        <v>4200.0000000000173</v>
      </c>
      <c r="J3063" s="9">
        <f>(IF(D3063="SELL",IF(G3063="",0,F3063-G3063),IF(D3063="BUY",IF(G3063="",0,G3063-F3063))))*C3063</f>
        <v>4200.0000000000173</v>
      </c>
      <c r="K3063" s="9">
        <v>0</v>
      </c>
      <c r="L3063" s="8">
        <f t="shared" si="7186"/>
        <v>2.8000000000000114</v>
      </c>
      <c r="M3063" s="8">
        <f t="shared" si="7187"/>
        <v>8400.0000000000346</v>
      </c>
    </row>
    <row r="3064" spans="1:13" x14ac:dyDescent="0.25">
      <c r="A3064" s="15">
        <v>42711</v>
      </c>
      <c r="B3064" s="7" t="s">
        <v>84</v>
      </c>
      <c r="C3064" s="16">
        <v>1500</v>
      </c>
      <c r="D3064" s="16" t="s">
        <v>17</v>
      </c>
      <c r="E3064" s="17">
        <v>391.1</v>
      </c>
      <c r="F3064" s="18">
        <v>394.1</v>
      </c>
      <c r="G3064" s="18">
        <v>0</v>
      </c>
      <c r="H3064" s="19">
        <v>0</v>
      </c>
      <c r="I3064" s="9">
        <f t="shared" si="7185"/>
        <v>4500</v>
      </c>
      <c r="J3064" s="9">
        <v>0</v>
      </c>
      <c r="K3064" s="9">
        <v>0</v>
      </c>
      <c r="L3064" s="8">
        <f t="shared" si="7186"/>
        <v>3</v>
      </c>
      <c r="M3064" s="8">
        <f t="shared" si="7187"/>
        <v>4500</v>
      </c>
    </row>
    <row r="3065" spans="1:13" x14ac:dyDescent="0.25">
      <c r="A3065" s="15">
        <v>42711</v>
      </c>
      <c r="B3065" s="7" t="s">
        <v>127</v>
      </c>
      <c r="C3065" s="16">
        <v>2500</v>
      </c>
      <c r="D3065" s="16" t="s">
        <v>17</v>
      </c>
      <c r="E3065" s="17">
        <v>213</v>
      </c>
      <c r="F3065" s="18">
        <v>214.6</v>
      </c>
      <c r="G3065" s="18">
        <v>0</v>
      </c>
      <c r="H3065" s="19">
        <v>0</v>
      </c>
      <c r="I3065" s="9">
        <f t="shared" si="7185"/>
        <v>3999.9999999999859</v>
      </c>
      <c r="J3065" s="9">
        <v>0</v>
      </c>
      <c r="K3065" s="9">
        <v>0</v>
      </c>
      <c r="L3065" s="8">
        <f t="shared" si="7186"/>
        <v>1.5999999999999943</v>
      </c>
      <c r="M3065" s="8">
        <f t="shared" si="7187"/>
        <v>3999.9999999999859</v>
      </c>
    </row>
    <row r="3066" spans="1:13" x14ac:dyDescent="0.25">
      <c r="A3066" s="15">
        <v>42710</v>
      </c>
      <c r="B3066" s="7" t="s">
        <v>88</v>
      </c>
      <c r="C3066" s="16">
        <v>600</v>
      </c>
      <c r="D3066" s="16" t="s">
        <v>17</v>
      </c>
      <c r="E3066" s="17">
        <v>925</v>
      </c>
      <c r="F3066" s="18">
        <v>931.9</v>
      </c>
      <c r="G3066" s="18">
        <v>0</v>
      </c>
      <c r="H3066" s="19">
        <v>0</v>
      </c>
      <c r="I3066" s="9">
        <f t="shared" si="7185"/>
        <v>4139.9999999999864</v>
      </c>
      <c r="J3066" s="9">
        <v>0</v>
      </c>
      <c r="K3066" s="9">
        <v>0</v>
      </c>
      <c r="L3066" s="8">
        <f t="shared" si="7186"/>
        <v>6.8999999999999773</v>
      </c>
      <c r="M3066" s="8">
        <f t="shared" si="7187"/>
        <v>4139.9999999999864</v>
      </c>
    </row>
    <row r="3067" spans="1:13" x14ac:dyDescent="0.25">
      <c r="A3067" s="15">
        <v>42710</v>
      </c>
      <c r="B3067" s="7" t="s">
        <v>128</v>
      </c>
      <c r="C3067" s="16">
        <v>4000</v>
      </c>
      <c r="D3067" s="16" t="s">
        <v>17</v>
      </c>
      <c r="E3067" s="17">
        <v>187</v>
      </c>
      <c r="F3067" s="18">
        <v>186</v>
      </c>
      <c r="G3067" s="18">
        <v>0</v>
      </c>
      <c r="H3067" s="19">
        <v>0</v>
      </c>
      <c r="I3067" s="9">
        <f t="shared" si="7185"/>
        <v>-4000</v>
      </c>
      <c r="J3067" s="9">
        <v>0</v>
      </c>
      <c r="K3067" s="9">
        <v>0</v>
      </c>
      <c r="L3067" s="8">
        <f t="shared" si="7186"/>
        <v>-1</v>
      </c>
      <c r="M3067" s="8">
        <f t="shared" si="7187"/>
        <v>-4000</v>
      </c>
    </row>
    <row r="3068" spans="1:13" x14ac:dyDescent="0.25">
      <c r="A3068" s="15">
        <v>42709</v>
      </c>
      <c r="B3068" s="7" t="s">
        <v>129</v>
      </c>
      <c r="C3068" s="16">
        <v>1100</v>
      </c>
      <c r="D3068" s="16" t="s">
        <v>17</v>
      </c>
      <c r="E3068" s="17">
        <v>879</v>
      </c>
      <c r="F3068" s="18">
        <v>884</v>
      </c>
      <c r="G3068" s="18">
        <v>0</v>
      </c>
      <c r="H3068" s="19">
        <v>0</v>
      </c>
      <c r="I3068" s="9">
        <f t="shared" si="7185"/>
        <v>5500</v>
      </c>
      <c r="J3068" s="9">
        <v>0</v>
      </c>
      <c r="K3068" s="9">
        <v>0</v>
      </c>
      <c r="L3068" s="8">
        <f t="shared" si="7186"/>
        <v>5</v>
      </c>
      <c r="M3068" s="8">
        <f t="shared" si="7187"/>
        <v>5500</v>
      </c>
    </row>
    <row r="3069" spans="1:13" x14ac:dyDescent="0.25">
      <c r="A3069" s="15">
        <v>42709</v>
      </c>
      <c r="B3069" s="7" t="s">
        <v>121</v>
      </c>
      <c r="C3069" s="16">
        <v>600</v>
      </c>
      <c r="D3069" s="16" t="s">
        <v>17</v>
      </c>
      <c r="E3069" s="17">
        <v>918</v>
      </c>
      <c r="F3069" s="18">
        <v>926</v>
      </c>
      <c r="G3069" s="18">
        <v>932</v>
      </c>
      <c r="H3069" s="19">
        <v>0</v>
      </c>
      <c r="I3069" s="9">
        <f t="shared" si="7185"/>
        <v>4800</v>
      </c>
      <c r="J3069" s="9">
        <f>(IF(D3069="SELL",IF(G3069="",0,F3069-G3069),IF(D3069="BUY",IF(G3069="",0,G3069-F3069))))*C3069</f>
        <v>3600</v>
      </c>
      <c r="K3069" s="9">
        <v>0</v>
      </c>
      <c r="L3069" s="8">
        <f t="shared" si="7186"/>
        <v>14</v>
      </c>
      <c r="M3069" s="8">
        <f t="shared" si="7187"/>
        <v>8400</v>
      </c>
    </row>
    <row r="3070" spans="1:13" x14ac:dyDescent="0.25">
      <c r="A3070" s="15">
        <v>42709</v>
      </c>
      <c r="B3070" s="7" t="s">
        <v>130</v>
      </c>
      <c r="C3070" s="16">
        <v>3000</v>
      </c>
      <c r="D3070" s="16" t="s">
        <v>20</v>
      </c>
      <c r="E3070" s="17">
        <v>245</v>
      </c>
      <c r="F3070" s="18">
        <v>243.6</v>
      </c>
      <c r="G3070" s="18">
        <v>0</v>
      </c>
      <c r="H3070" s="19">
        <v>0</v>
      </c>
      <c r="I3070" s="9">
        <f t="shared" si="7185"/>
        <v>4200.0000000000173</v>
      </c>
      <c r="J3070" s="9">
        <v>0</v>
      </c>
      <c r="K3070" s="9">
        <v>0</v>
      </c>
      <c r="L3070" s="8">
        <f t="shared" si="7186"/>
        <v>1.4000000000000057</v>
      </c>
      <c r="M3070" s="8">
        <f t="shared" si="7187"/>
        <v>4200.0000000000173</v>
      </c>
    </row>
    <row r="3071" spans="1:13" x14ac:dyDescent="0.25">
      <c r="A3071" s="15">
        <v>42709</v>
      </c>
      <c r="B3071" s="7" t="s">
        <v>126</v>
      </c>
      <c r="C3071" s="16">
        <v>3000</v>
      </c>
      <c r="D3071" s="16" t="s">
        <v>17</v>
      </c>
      <c r="E3071" s="17">
        <v>183</v>
      </c>
      <c r="F3071" s="18">
        <v>184.4</v>
      </c>
      <c r="G3071" s="18">
        <v>185.5</v>
      </c>
      <c r="H3071" s="19">
        <v>0</v>
      </c>
      <c r="I3071" s="9">
        <f t="shared" si="7185"/>
        <v>4200.0000000000173</v>
      </c>
      <c r="J3071" s="9">
        <f>(IF(D3071="SELL",IF(G3071="",0,F3071-G3071),IF(D3071="BUY",IF(G3071="",0,G3071-F3071))))*C3071</f>
        <v>3299.9999999999827</v>
      </c>
      <c r="K3071" s="9">
        <v>0</v>
      </c>
      <c r="L3071" s="8">
        <f t="shared" si="7186"/>
        <v>2.5</v>
      </c>
      <c r="M3071" s="8">
        <f t="shared" si="7187"/>
        <v>7500</v>
      </c>
    </row>
    <row r="3072" spans="1:13" x14ac:dyDescent="0.25">
      <c r="A3072" s="15">
        <v>42706</v>
      </c>
      <c r="B3072" s="7" t="s">
        <v>82</v>
      </c>
      <c r="C3072" s="16">
        <v>600</v>
      </c>
      <c r="D3072" s="16" t="s">
        <v>20</v>
      </c>
      <c r="E3072" s="17">
        <v>467</v>
      </c>
      <c r="F3072" s="18">
        <v>462</v>
      </c>
      <c r="G3072" s="18">
        <v>0</v>
      </c>
      <c r="H3072" s="19">
        <v>0</v>
      </c>
      <c r="I3072" s="9">
        <f t="shared" si="7185"/>
        <v>3000</v>
      </c>
      <c r="J3072" s="9">
        <v>0</v>
      </c>
      <c r="K3072" s="9">
        <v>0</v>
      </c>
      <c r="L3072" s="8">
        <f t="shared" si="7186"/>
        <v>5</v>
      </c>
      <c r="M3072" s="8">
        <f t="shared" si="7187"/>
        <v>3000</v>
      </c>
    </row>
    <row r="3073" spans="1:13" x14ac:dyDescent="0.25">
      <c r="A3073" s="15">
        <v>42706</v>
      </c>
      <c r="B3073" s="7" t="s">
        <v>131</v>
      </c>
      <c r="C3073" s="16">
        <v>1700</v>
      </c>
      <c r="D3073" s="16" t="s">
        <v>20</v>
      </c>
      <c r="E3073" s="17">
        <v>429.8</v>
      </c>
      <c r="F3073" s="18">
        <v>427.4</v>
      </c>
      <c r="G3073" s="18">
        <v>0</v>
      </c>
      <c r="H3073" s="19">
        <v>0</v>
      </c>
      <c r="I3073" s="9">
        <f t="shared" si="7185"/>
        <v>4080.0000000000582</v>
      </c>
      <c r="J3073" s="9">
        <v>0</v>
      </c>
      <c r="K3073" s="9">
        <v>0</v>
      </c>
      <c r="L3073" s="8">
        <f t="shared" si="7186"/>
        <v>2.4000000000000341</v>
      </c>
      <c r="M3073" s="8">
        <f t="shared" si="7187"/>
        <v>4080.0000000000582</v>
      </c>
    </row>
    <row r="3074" spans="1:13" x14ac:dyDescent="0.25">
      <c r="A3074" s="15">
        <v>42704</v>
      </c>
      <c r="B3074" s="7" t="s">
        <v>127</v>
      </c>
      <c r="C3074" s="16">
        <v>2500</v>
      </c>
      <c r="D3074" s="16" t="s">
        <v>17</v>
      </c>
      <c r="E3074" s="17">
        <v>210.5</v>
      </c>
      <c r="F3074" s="18">
        <v>212.5</v>
      </c>
      <c r="G3074" s="18">
        <v>0</v>
      </c>
      <c r="H3074" s="19">
        <v>0</v>
      </c>
      <c r="I3074" s="9">
        <f t="shared" si="7185"/>
        <v>5000</v>
      </c>
      <c r="J3074" s="9">
        <v>0</v>
      </c>
      <c r="K3074" s="9">
        <v>0</v>
      </c>
      <c r="L3074" s="8">
        <f t="shared" si="7186"/>
        <v>2</v>
      </c>
      <c r="M3074" s="8">
        <f t="shared" si="7187"/>
        <v>5000</v>
      </c>
    </row>
    <row r="3075" spans="1:13" x14ac:dyDescent="0.25">
      <c r="A3075" s="15">
        <v>42704</v>
      </c>
      <c r="B3075" s="7" t="s">
        <v>90</v>
      </c>
      <c r="C3075" s="16">
        <v>1000</v>
      </c>
      <c r="D3075" s="16" t="s">
        <v>17</v>
      </c>
      <c r="E3075" s="17">
        <v>445</v>
      </c>
      <c r="F3075" s="18">
        <v>449</v>
      </c>
      <c r="G3075" s="18">
        <v>0</v>
      </c>
      <c r="H3075" s="19">
        <v>0</v>
      </c>
      <c r="I3075" s="9">
        <f t="shared" si="7185"/>
        <v>4000</v>
      </c>
      <c r="J3075" s="9">
        <v>0</v>
      </c>
      <c r="K3075" s="9">
        <v>0</v>
      </c>
      <c r="L3075" s="8">
        <f t="shared" si="7186"/>
        <v>4</v>
      </c>
      <c r="M3075" s="8">
        <f t="shared" si="7187"/>
        <v>4000</v>
      </c>
    </row>
    <row r="3076" spans="1:13" x14ac:dyDescent="0.25">
      <c r="A3076" s="15">
        <v>42704</v>
      </c>
      <c r="B3076" s="7" t="s">
        <v>132</v>
      </c>
      <c r="C3076" s="16">
        <v>7000</v>
      </c>
      <c r="D3076" s="16" t="s">
        <v>20</v>
      </c>
      <c r="E3076" s="17">
        <v>89</v>
      </c>
      <c r="F3076" s="18">
        <v>89.9</v>
      </c>
      <c r="G3076" s="18">
        <v>0</v>
      </c>
      <c r="H3076" s="19">
        <v>0</v>
      </c>
      <c r="I3076" s="9">
        <f t="shared" ref="I3076:I3127" si="7188">(IF(D3076="SELL",E3076-F3076,IF(D3076="BUY",F3076-E3076)))*C3076</f>
        <v>-6300.00000000004</v>
      </c>
      <c r="J3076" s="9">
        <v>0</v>
      </c>
      <c r="K3076" s="9">
        <v>0</v>
      </c>
      <c r="L3076" s="8">
        <f t="shared" ref="L3076:L3127" si="7189">(J3076+I3076+K3076)/C3076</f>
        <v>-0.90000000000000568</v>
      </c>
      <c r="M3076" s="8">
        <f t="shared" ref="M3076:M3127" si="7190">L3076*C3076</f>
        <v>-6300.00000000004</v>
      </c>
    </row>
    <row r="3077" spans="1:13" x14ac:dyDescent="0.25">
      <c r="A3077" s="15">
        <v>42704</v>
      </c>
      <c r="B3077" s="7" t="s">
        <v>133</v>
      </c>
      <c r="C3077" s="16">
        <v>1000</v>
      </c>
      <c r="D3077" s="16" t="s">
        <v>17</v>
      </c>
      <c r="E3077" s="17">
        <v>640</v>
      </c>
      <c r="F3077" s="18">
        <v>644</v>
      </c>
      <c r="G3077" s="18">
        <v>648</v>
      </c>
      <c r="H3077" s="19">
        <v>0</v>
      </c>
      <c r="I3077" s="9">
        <f t="shared" si="7188"/>
        <v>4000</v>
      </c>
      <c r="J3077" s="9">
        <f>(IF(D3077="SELL",IF(G3077="",0,F3077-G3077),IF(D3077="BUY",IF(G3077="",0,G3077-F3077))))*C3077</f>
        <v>4000</v>
      </c>
      <c r="K3077" s="9">
        <v>0</v>
      </c>
      <c r="L3077" s="8">
        <f t="shared" si="7189"/>
        <v>8</v>
      </c>
      <c r="M3077" s="8">
        <f t="shared" si="7190"/>
        <v>8000</v>
      </c>
    </row>
    <row r="3078" spans="1:13" x14ac:dyDescent="0.25">
      <c r="A3078" s="15">
        <v>42704</v>
      </c>
      <c r="B3078" s="7" t="s">
        <v>102</v>
      </c>
      <c r="C3078" s="16">
        <v>1000</v>
      </c>
      <c r="D3078" s="16" t="s">
        <v>17</v>
      </c>
      <c r="E3078" s="17">
        <v>404</v>
      </c>
      <c r="F3078" s="18">
        <v>408</v>
      </c>
      <c r="G3078" s="18">
        <v>0</v>
      </c>
      <c r="H3078" s="19">
        <v>0</v>
      </c>
      <c r="I3078" s="9">
        <f t="shared" si="7188"/>
        <v>4000</v>
      </c>
      <c r="J3078" s="9">
        <v>0</v>
      </c>
      <c r="K3078" s="9">
        <v>0</v>
      </c>
      <c r="L3078" s="8">
        <f t="shared" si="7189"/>
        <v>4</v>
      </c>
      <c r="M3078" s="8">
        <f t="shared" si="7190"/>
        <v>4000</v>
      </c>
    </row>
    <row r="3079" spans="1:13" x14ac:dyDescent="0.25">
      <c r="A3079" s="15">
        <v>42703</v>
      </c>
      <c r="B3079" s="7" t="s">
        <v>90</v>
      </c>
      <c r="C3079" s="16">
        <v>1000</v>
      </c>
      <c r="D3079" s="16" t="s">
        <v>17</v>
      </c>
      <c r="E3079" s="17">
        <v>725</v>
      </c>
      <c r="F3079" s="18">
        <v>728</v>
      </c>
      <c r="G3079" s="18">
        <v>732</v>
      </c>
      <c r="H3079" s="19">
        <v>0</v>
      </c>
      <c r="I3079" s="9">
        <f t="shared" si="7188"/>
        <v>3000</v>
      </c>
      <c r="J3079" s="9">
        <f>(IF(D3079="SELL",IF(G3079="",0,F3079-G3079),IF(D3079="BUY",IF(G3079="",0,G3079-F3079))))*C3079</f>
        <v>4000</v>
      </c>
      <c r="K3079" s="9">
        <v>0</v>
      </c>
      <c r="L3079" s="8">
        <f t="shared" si="7189"/>
        <v>7</v>
      </c>
      <c r="M3079" s="8">
        <f t="shared" si="7190"/>
        <v>7000</v>
      </c>
    </row>
    <row r="3080" spans="1:13" x14ac:dyDescent="0.25">
      <c r="A3080" s="15">
        <v>42703</v>
      </c>
      <c r="B3080" s="7" t="s">
        <v>91</v>
      </c>
      <c r="C3080" s="16">
        <v>1600</v>
      </c>
      <c r="D3080" s="16" t="s">
        <v>20</v>
      </c>
      <c r="E3080" s="17">
        <v>411</v>
      </c>
      <c r="F3080" s="18">
        <v>408.5</v>
      </c>
      <c r="G3080" s="18">
        <v>0</v>
      </c>
      <c r="H3080" s="19">
        <v>0</v>
      </c>
      <c r="I3080" s="9">
        <f t="shared" si="7188"/>
        <v>4000</v>
      </c>
      <c r="J3080" s="9">
        <v>0</v>
      </c>
      <c r="K3080" s="9">
        <v>0</v>
      </c>
      <c r="L3080" s="8">
        <f t="shared" si="7189"/>
        <v>2.5</v>
      </c>
      <c r="M3080" s="8">
        <f t="shared" si="7190"/>
        <v>4000</v>
      </c>
    </row>
    <row r="3081" spans="1:13" x14ac:dyDescent="0.25">
      <c r="A3081" s="15">
        <v>42702</v>
      </c>
      <c r="B3081" s="7" t="s">
        <v>134</v>
      </c>
      <c r="C3081" s="16">
        <v>1400</v>
      </c>
      <c r="D3081" s="16" t="s">
        <v>17</v>
      </c>
      <c r="E3081" s="17">
        <v>643</v>
      </c>
      <c r="F3081" s="18">
        <v>646</v>
      </c>
      <c r="G3081" s="18">
        <v>649</v>
      </c>
      <c r="H3081" s="19">
        <v>0</v>
      </c>
      <c r="I3081" s="9">
        <f t="shared" si="7188"/>
        <v>4200</v>
      </c>
      <c r="J3081" s="9">
        <f>(IF(D3081="SELL",IF(G3081="",0,F3081-G3081),IF(D3081="BUY",IF(G3081="",0,G3081-F3081))))*C3081</f>
        <v>4200</v>
      </c>
      <c r="K3081" s="9">
        <v>0</v>
      </c>
      <c r="L3081" s="8">
        <f t="shared" si="7189"/>
        <v>6</v>
      </c>
      <c r="M3081" s="8">
        <f t="shared" si="7190"/>
        <v>8400</v>
      </c>
    </row>
    <row r="3082" spans="1:13" x14ac:dyDescent="0.25">
      <c r="A3082" s="15">
        <v>42702</v>
      </c>
      <c r="B3082" s="7" t="s">
        <v>101</v>
      </c>
      <c r="C3082" s="16">
        <v>700</v>
      </c>
      <c r="D3082" s="16" t="s">
        <v>17</v>
      </c>
      <c r="E3082" s="17">
        <v>1144</v>
      </c>
      <c r="F3082" s="18">
        <v>1150</v>
      </c>
      <c r="G3082" s="18">
        <v>1156</v>
      </c>
      <c r="H3082" s="19">
        <v>0</v>
      </c>
      <c r="I3082" s="9">
        <f t="shared" si="7188"/>
        <v>4200</v>
      </c>
      <c r="J3082" s="9">
        <f>(IF(D3082="SELL",IF(G3082="",0,F3082-G3082),IF(D3082="BUY",IF(G3082="",0,G3082-F3082))))*C3082</f>
        <v>4200</v>
      </c>
      <c r="K3082" s="9">
        <v>0</v>
      </c>
      <c r="L3082" s="8">
        <f t="shared" si="7189"/>
        <v>12</v>
      </c>
      <c r="M3082" s="8">
        <f t="shared" si="7190"/>
        <v>8400</v>
      </c>
    </row>
    <row r="3083" spans="1:13" x14ac:dyDescent="0.25">
      <c r="A3083" s="15">
        <v>42702</v>
      </c>
      <c r="B3083" s="7" t="s">
        <v>28</v>
      </c>
      <c r="C3083" s="16">
        <v>3000</v>
      </c>
      <c r="D3083" s="16" t="s">
        <v>17</v>
      </c>
      <c r="E3083" s="17">
        <v>258</v>
      </c>
      <c r="F3083" s="18">
        <v>256.5</v>
      </c>
      <c r="G3083" s="18">
        <v>0</v>
      </c>
      <c r="H3083" s="19">
        <v>0</v>
      </c>
      <c r="I3083" s="9">
        <f t="shared" si="7188"/>
        <v>-4500</v>
      </c>
      <c r="J3083" s="9">
        <v>0</v>
      </c>
      <c r="K3083" s="9">
        <v>0</v>
      </c>
      <c r="L3083" s="8">
        <f t="shared" si="7189"/>
        <v>-1.5</v>
      </c>
      <c r="M3083" s="8">
        <f t="shared" si="7190"/>
        <v>-4500</v>
      </c>
    </row>
    <row r="3084" spans="1:13" x14ac:dyDescent="0.25">
      <c r="A3084" s="15">
        <v>42699</v>
      </c>
      <c r="B3084" s="7" t="s">
        <v>117</v>
      </c>
      <c r="C3084" s="16">
        <v>1300</v>
      </c>
      <c r="D3084" s="16" t="s">
        <v>17</v>
      </c>
      <c r="E3084" s="17">
        <v>449</v>
      </c>
      <c r="F3084" s="18">
        <v>451</v>
      </c>
      <c r="G3084" s="18">
        <v>0</v>
      </c>
      <c r="H3084" s="19">
        <v>0</v>
      </c>
      <c r="I3084" s="9">
        <f t="shared" si="7188"/>
        <v>2600</v>
      </c>
      <c r="J3084" s="9">
        <v>0</v>
      </c>
      <c r="K3084" s="9">
        <v>0</v>
      </c>
      <c r="L3084" s="8">
        <f t="shared" si="7189"/>
        <v>2</v>
      </c>
      <c r="M3084" s="8">
        <f t="shared" si="7190"/>
        <v>2600</v>
      </c>
    </row>
    <row r="3085" spans="1:13" x14ac:dyDescent="0.25">
      <c r="A3085" s="15">
        <v>42699</v>
      </c>
      <c r="B3085" s="7" t="s">
        <v>116</v>
      </c>
      <c r="C3085" s="16">
        <v>1200</v>
      </c>
      <c r="D3085" s="16" t="s">
        <v>20</v>
      </c>
      <c r="E3085" s="17">
        <v>473</v>
      </c>
      <c r="F3085" s="18">
        <v>471</v>
      </c>
      <c r="G3085" s="18">
        <v>0</v>
      </c>
      <c r="H3085" s="19">
        <v>0</v>
      </c>
      <c r="I3085" s="9">
        <f t="shared" si="7188"/>
        <v>2400</v>
      </c>
      <c r="J3085" s="9">
        <v>0</v>
      </c>
      <c r="K3085" s="9">
        <v>0</v>
      </c>
      <c r="L3085" s="8">
        <f t="shared" si="7189"/>
        <v>2</v>
      </c>
      <c r="M3085" s="8">
        <f t="shared" si="7190"/>
        <v>2400</v>
      </c>
    </row>
    <row r="3086" spans="1:13" x14ac:dyDescent="0.25">
      <c r="A3086" s="15">
        <v>42698</v>
      </c>
      <c r="B3086" s="7" t="s">
        <v>90</v>
      </c>
      <c r="C3086" s="16">
        <v>1000</v>
      </c>
      <c r="D3086" s="16" t="s">
        <v>20</v>
      </c>
      <c r="E3086" s="17">
        <v>691</v>
      </c>
      <c r="F3086" s="18">
        <v>689</v>
      </c>
      <c r="G3086" s="18">
        <v>687</v>
      </c>
      <c r="H3086" s="19">
        <v>685</v>
      </c>
      <c r="I3086" s="9">
        <f t="shared" si="7188"/>
        <v>2000</v>
      </c>
      <c r="J3086" s="9">
        <f>(IF(D3086="SELL",IF(G3086="",0,F3086-G3086),IF(D3086="BUY",IF(G3086="",0,G3086-F3086))))*C3086</f>
        <v>2000</v>
      </c>
      <c r="K3086" s="8">
        <f>(IF(D3086="SELL",IF(H3086="",0,G3086-H3086),IF(D3086="BUY",IF(H3086="",0,(H3086-G3086)))))*C3086</f>
        <v>2000</v>
      </c>
      <c r="L3086" s="8">
        <f t="shared" si="7189"/>
        <v>6</v>
      </c>
      <c r="M3086" s="8">
        <f t="shared" si="7190"/>
        <v>6000</v>
      </c>
    </row>
    <row r="3087" spans="1:13" x14ac:dyDescent="0.25">
      <c r="A3087" s="15">
        <v>42698</v>
      </c>
      <c r="B3087" s="7" t="s">
        <v>101</v>
      </c>
      <c r="C3087" s="16">
        <v>700</v>
      </c>
      <c r="D3087" s="16" t="s">
        <v>17</v>
      </c>
      <c r="E3087" s="17">
        <v>1125</v>
      </c>
      <c r="F3087" s="18">
        <v>1128</v>
      </c>
      <c r="G3087" s="18">
        <v>1131</v>
      </c>
      <c r="H3087" s="19">
        <v>1134</v>
      </c>
      <c r="I3087" s="9">
        <f t="shared" si="7188"/>
        <v>2100</v>
      </c>
      <c r="J3087" s="9">
        <f>(IF(D3087="SELL",IF(G3087="",0,F3087-G3087),IF(D3087="BUY",IF(G3087="",0,G3087-F3087))))*C3087</f>
        <v>2100</v>
      </c>
      <c r="K3087" s="8">
        <f>(IF(D3087="SELL",IF(H3087="",0,G3087-H3087),IF(D3087="BUY",IF(H3087="",0,(H3087-G3087)))))*C3087</f>
        <v>2100</v>
      </c>
      <c r="L3087" s="8">
        <f t="shared" si="7189"/>
        <v>9</v>
      </c>
      <c r="M3087" s="8">
        <f t="shared" si="7190"/>
        <v>6300</v>
      </c>
    </row>
    <row r="3088" spans="1:13" x14ac:dyDescent="0.25">
      <c r="A3088" s="15">
        <v>42698</v>
      </c>
      <c r="B3088" s="7" t="s">
        <v>135</v>
      </c>
      <c r="C3088" s="16">
        <v>6000</v>
      </c>
      <c r="D3088" s="16" t="s">
        <v>20</v>
      </c>
      <c r="E3088" s="17">
        <v>221</v>
      </c>
      <c r="F3088" s="18">
        <v>220</v>
      </c>
      <c r="G3088" s="18">
        <v>219</v>
      </c>
      <c r="H3088" s="19">
        <v>218</v>
      </c>
      <c r="I3088" s="9">
        <f t="shared" si="7188"/>
        <v>6000</v>
      </c>
      <c r="J3088" s="9">
        <f>(IF(D3088="SELL",IF(G3088="",0,F3088-G3088),IF(D3088="BUY",IF(G3088="",0,G3088-F3088))))*C3088</f>
        <v>6000</v>
      </c>
      <c r="K3088" s="8">
        <f>(IF(D3088="SELL",IF(H3088="",0,G3088-H3088),IF(D3088="BUY",IF(H3088="",0,(H3088-G3088)))))*C3088</f>
        <v>6000</v>
      </c>
      <c r="L3088" s="8">
        <f t="shared" si="7189"/>
        <v>3</v>
      </c>
      <c r="M3088" s="8">
        <f t="shared" si="7190"/>
        <v>18000</v>
      </c>
    </row>
    <row r="3089" spans="1:13" x14ac:dyDescent="0.25">
      <c r="A3089" s="15">
        <v>42697</v>
      </c>
      <c r="B3089" s="7" t="s">
        <v>116</v>
      </c>
      <c r="C3089" s="16">
        <v>1200</v>
      </c>
      <c r="D3089" s="16" t="s">
        <v>17</v>
      </c>
      <c r="E3089" s="17">
        <v>473</v>
      </c>
      <c r="F3089" s="18">
        <v>475</v>
      </c>
      <c r="G3089" s="18">
        <v>477</v>
      </c>
      <c r="H3089" s="19">
        <v>479</v>
      </c>
      <c r="I3089" s="9">
        <f t="shared" si="7188"/>
        <v>2400</v>
      </c>
      <c r="J3089" s="9">
        <f>(IF(D3089="SELL",IF(G3089="",0,F3089-G3089),IF(D3089="BUY",IF(G3089="",0,G3089-F3089))))*C3089</f>
        <v>2400</v>
      </c>
      <c r="K3089" s="8">
        <f>(IF(D3089="SELL",IF(H3089="",0,G3089-H3089),IF(D3089="BUY",IF(H3089="",0,(H3089-G3089)))))*C3089</f>
        <v>2400</v>
      </c>
      <c r="L3089" s="8">
        <f t="shared" si="7189"/>
        <v>6</v>
      </c>
      <c r="M3089" s="8">
        <f t="shared" si="7190"/>
        <v>7200</v>
      </c>
    </row>
    <row r="3090" spans="1:13" x14ac:dyDescent="0.25">
      <c r="A3090" s="15">
        <v>42697</v>
      </c>
      <c r="B3090" s="7" t="s">
        <v>19</v>
      </c>
      <c r="C3090" s="16">
        <v>5000</v>
      </c>
      <c r="D3090" s="16" t="s">
        <v>17</v>
      </c>
      <c r="E3090" s="17">
        <v>114</v>
      </c>
      <c r="F3090" s="18">
        <v>115</v>
      </c>
      <c r="G3090" s="18">
        <v>116</v>
      </c>
      <c r="H3090" s="19">
        <v>0</v>
      </c>
      <c r="I3090" s="9">
        <f t="shared" si="7188"/>
        <v>5000</v>
      </c>
      <c r="J3090" s="9">
        <f>(IF(D3090="SELL",IF(G3090="",0,F3090-G3090),IF(D3090="BUY",IF(G3090="",0,G3090-F3090))))*C3090</f>
        <v>5000</v>
      </c>
      <c r="K3090" s="9">
        <v>0</v>
      </c>
      <c r="L3090" s="8">
        <f t="shared" si="7189"/>
        <v>2</v>
      </c>
      <c r="M3090" s="8">
        <f t="shared" si="7190"/>
        <v>10000</v>
      </c>
    </row>
    <row r="3091" spans="1:13" x14ac:dyDescent="0.25">
      <c r="A3091" s="15">
        <v>42696</v>
      </c>
      <c r="B3091" s="7" t="s">
        <v>131</v>
      </c>
      <c r="C3091" s="16">
        <v>1700</v>
      </c>
      <c r="D3091" s="16" t="s">
        <v>17</v>
      </c>
      <c r="E3091" s="17">
        <v>225</v>
      </c>
      <c r="F3091" s="18">
        <v>227</v>
      </c>
      <c r="G3091" s="18">
        <v>0</v>
      </c>
      <c r="H3091" s="19">
        <v>0</v>
      </c>
      <c r="I3091" s="9">
        <f t="shared" si="7188"/>
        <v>3400</v>
      </c>
      <c r="J3091" s="9">
        <v>0</v>
      </c>
      <c r="K3091" s="9">
        <v>0</v>
      </c>
      <c r="L3091" s="8">
        <f t="shared" si="7189"/>
        <v>2</v>
      </c>
      <c r="M3091" s="8">
        <f t="shared" si="7190"/>
        <v>3400</v>
      </c>
    </row>
    <row r="3092" spans="1:13" x14ac:dyDescent="0.25">
      <c r="A3092" s="15">
        <v>42696</v>
      </c>
      <c r="B3092" s="7" t="s">
        <v>121</v>
      </c>
      <c r="C3092" s="16">
        <v>600</v>
      </c>
      <c r="D3092" s="16" t="s">
        <v>17</v>
      </c>
      <c r="E3092" s="17">
        <v>905</v>
      </c>
      <c r="F3092" s="18">
        <v>909</v>
      </c>
      <c r="G3092" s="18">
        <v>0</v>
      </c>
      <c r="H3092" s="19">
        <v>0</v>
      </c>
      <c r="I3092" s="9">
        <f t="shared" si="7188"/>
        <v>2400</v>
      </c>
      <c r="J3092" s="9">
        <v>0</v>
      </c>
      <c r="K3092" s="9">
        <v>0</v>
      </c>
      <c r="L3092" s="8">
        <f t="shared" si="7189"/>
        <v>4</v>
      </c>
      <c r="M3092" s="8">
        <f t="shared" si="7190"/>
        <v>2400</v>
      </c>
    </row>
    <row r="3093" spans="1:13" x14ac:dyDescent="0.25">
      <c r="A3093" s="15">
        <v>42696</v>
      </c>
      <c r="B3093" s="7" t="s">
        <v>115</v>
      </c>
      <c r="C3093" s="16">
        <v>2500</v>
      </c>
      <c r="D3093" s="16" t="s">
        <v>17</v>
      </c>
      <c r="E3093" s="17">
        <v>260</v>
      </c>
      <c r="F3093" s="18">
        <v>262</v>
      </c>
      <c r="G3093" s="18">
        <v>0</v>
      </c>
      <c r="H3093" s="19">
        <v>0</v>
      </c>
      <c r="I3093" s="9">
        <f t="shared" si="7188"/>
        <v>5000</v>
      </c>
      <c r="J3093" s="9">
        <v>0</v>
      </c>
      <c r="K3093" s="9">
        <v>0</v>
      </c>
      <c r="L3093" s="8">
        <f t="shared" si="7189"/>
        <v>2</v>
      </c>
      <c r="M3093" s="8">
        <f t="shared" si="7190"/>
        <v>5000</v>
      </c>
    </row>
    <row r="3094" spans="1:13" x14ac:dyDescent="0.25">
      <c r="A3094" s="15">
        <v>42695</v>
      </c>
      <c r="B3094" s="7" t="s">
        <v>125</v>
      </c>
      <c r="C3094" s="16">
        <v>3200</v>
      </c>
      <c r="D3094" s="16" t="s">
        <v>20</v>
      </c>
      <c r="E3094" s="17">
        <v>244</v>
      </c>
      <c r="F3094" s="18">
        <v>245.2</v>
      </c>
      <c r="G3094" s="18">
        <v>0</v>
      </c>
      <c r="H3094" s="19">
        <v>0</v>
      </c>
      <c r="I3094" s="9">
        <f t="shared" si="7188"/>
        <v>-3839.9999999999636</v>
      </c>
      <c r="J3094" s="9">
        <v>0</v>
      </c>
      <c r="K3094" s="9">
        <v>0</v>
      </c>
      <c r="L3094" s="8">
        <f t="shared" si="7189"/>
        <v>-1.1999999999999886</v>
      </c>
      <c r="M3094" s="8">
        <f t="shared" si="7190"/>
        <v>-3839.9999999999636</v>
      </c>
    </row>
    <row r="3095" spans="1:13" x14ac:dyDescent="0.25">
      <c r="A3095" s="15">
        <v>42695</v>
      </c>
      <c r="B3095" s="7" t="s">
        <v>114</v>
      </c>
      <c r="C3095" s="16">
        <v>1400</v>
      </c>
      <c r="D3095" s="16" t="s">
        <v>20</v>
      </c>
      <c r="E3095" s="17">
        <v>389</v>
      </c>
      <c r="F3095" s="18">
        <v>387.5</v>
      </c>
      <c r="G3095" s="18">
        <v>386</v>
      </c>
      <c r="H3095" s="19">
        <v>384.5</v>
      </c>
      <c r="I3095" s="9">
        <f t="shared" si="7188"/>
        <v>2100</v>
      </c>
      <c r="J3095" s="9">
        <f t="shared" ref="J3095:J3100" si="7191">(IF(D3095="SELL",IF(G3095="",0,F3095-G3095),IF(D3095="BUY",IF(G3095="",0,G3095-F3095))))*C3095</f>
        <v>2100</v>
      </c>
      <c r="K3095" s="8">
        <f>(IF(D3095="SELL",IF(H3095="",0,G3095-H3095),IF(D3095="BUY",IF(H3095="",0,(H3095-G3095)))))*C3095</f>
        <v>2100</v>
      </c>
      <c r="L3095" s="8">
        <f t="shared" si="7189"/>
        <v>4.5</v>
      </c>
      <c r="M3095" s="8">
        <f t="shared" si="7190"/>
        <v>6300</v>
      </c>
    </row>
    <row r="3096" spans="1:13" x14ac:dyDescent="0.25">
      <c r="A3096" s="15">
        <v>42695</v>
      </c>
      <c r="B3096" s="7" t="s">
        <v>116</v>
      </c>
      <c r="C3096" s="16">
        <v>1200</v>
      </c>
      <c r="D3096" s="16" t="s">
        <v>20</v>
      </c>
      <c r="E3096" s="17">
        <v>470</v>
      </c>
      <c r="F3096" s="18">
        <v>466.5</v>
      </c>
      <c r="G3096" s="18">
        <v>463.5</v>
      </c>
      <c r="H3096" s="19">
        <v>0</v>
      </c>
      <c r="I3096" s="9">
        <f t="shared" si="7188"/>
        <v>4200</v>
      </c>
      <c r="J3096" s="9">
        <f t="shared" si="7191"/>
        <v>3600</v>
      </c>
      <c r="K3096" s="9">
        <v>0</v>
      </c>
      <c r="L3096" s="8">
        <f t="shared" si="7189"/>
        <v>6.5</v>
      </c>
      <c r="M3096" s="8">
        <f t="shared" si="7190"/>
        <v>7800</v>
      </c>
    </row>
    <row r="3097" spans="1:13" x14ac:dyDescent="0.25">
      <c r="A3097" s="15">
        <v>42695</v>
      </c>
      <c r="B3097" s="7" t="s">
        <v>136</v>
      </c>
      <c r="C3097" s="16">
        <v>1200</v>
      </c>
      <c r="D3097" s="16" t="s">
        <v>20</v>
      </c>
      <c r="E3097" s="17">
        <v>643</v>
      </c>
      <c r="F3097" s="18">
        <v>641</v>
      </c>
      <c r="G3097" s="18">
        <v>639</v>
      </c>
      <c r="H3097" s="19">
        <v>637</v>
      </c>
      <c r="I3097" s="9">
        <f t="shared" si="7188"/>
        <v>2400</v>
      </c>
      <c r="J3097" s="9">
        <f t="shared" si="7191"/>
        <v>2400</v>
      </c>
      <c r="K3097" s="8">
        <f>(IF(D3097="SELL",IF(H3097="",0,G3097-H3097),IF(D3097="BUY",IF(H3097="",0,(H3097-G3097)))))*C3097</f>
        <v>2400</v>
      </c>
      <c r="L3097" s="8">
        <f t="shared" si="7189"/>
        <v>6</v>
      </c>
      <c r="M3097" s="8">
        <f t="shared" si="7190"/>
        <v>7200</v>
      </c>
    </row>
    <row r="3098" spans="1:13" x14ac:dyDescent="0.25">
      <c r="A3098" s="15">
        <v>42692</v>
      </c>
      <c r="B3098" s="7" t="s">
        <v>125</v>
      </c>
      <c r="C3098" s="16">
        <v>3200</v>
      </c>
      <c r="D3098" s="16" t="s">
        <v>20</v>
      </c>
      <c r="E3098" s="17">
        <v>249</v>
      </c>
      <c r="F3098" s="18">
        <v>248</v>
      </c>
      <c r="G3098" s="18">
        <v>247</v>
      </c>
      <c r="H3098" s="19">
        <v>246</v>
      </c>
      <c r="I3098" s="9">
        <f t="shared" si="7188"/>
        <v>3200</v>
      </c>
      <c r="J3098" s="9">
        <f t="shared" si="7191"/>
        <v>3200</v>
      </c>
      <c r="K3098" s="8">
        <f>(IF(D3098="SELL",IF(H3098="",0,G3098-H3098),IF(D3098="BUY",IF(H3098="",0,(H3098-G3098)))))*C3098</f>
        <v>3200</v>
      </c>
      <c r="L3098" s="8">
        <f t="shared" si="7189"/>
        <v>3</v>
      </c>
      <c r="M3098" s="8">
        <f t="shared" si="7190"/>
        <v>9600</v>
      </c>
    </row>
    <row r="3099" spans="1:13" x14ac:dyDescent="0.25">
      <c r="A3099" s="15">
        <v>42692</v>
      </c>
      <c r="B3099" s="7" t="s">
        <v>64</v>
      </c>
      <c r="C3099" s="16">
        <v>2000</v>
      </c>
      <c r="D3099" s="16" t="s">
        <v>20</v>
      </c>
      <c r="E3099" s="17">
        <v>297</v>
      </c>
      <c r="F3099" s="18">
        <v>296</v>
      </c>
      <c r="G3099" s="18">
        <v>295</v>
      </c>
      <c r="H3099" s="19">
        <v>294</v>
      </c>
      <c r="I3099" s="9">
        <f t="shared" si="7188"/>
        <v>2000</v>
      </c>
      <c r="J3099" s="9">
        <f t="shared" si="7191"/>
        <v>2000</v>
      </c>
      <c r="K3099" s="8">
        <f>(IF(D3099="SELL",IF(H3099="",0,G3099-H3099),IF(D3099="BUY",IF(H3099="",0,(H3099-G3099)))))*C3099</f>
        <v>2000</v>
      </c>
      <c r="L3099" s="8">
        <f t="shared" si="7189"/>
        <v>3</v>
      </c>
      <c r="M3099" s="8">
        <f t="shared" si="7190"/>
        <v>6000</v>
      </c>
    </row>
    <row r="3100" spans="1:13" x14ac:dyDescent="0.25">
      <c r="A3100" s="15">
        <v>42691</v>
      </c>
      <c r="B3100" s="7" t="s">
        <v>110</v>
      </c>
      <c r="C3100" s="16">
        <v>2000</v>
      </c>
      <c r="D3100" s="16" t="s">
        <v>17</v>
      </c>
      <c r="E3100" s="17">
        <v>442</v>
      </c>
      <c r="F3100" s="18">
        <v>443</v>
      </c>
      <c r="G3100" s="18">
        <v>444</v>
      </c>
      <c r="H3100" s="19">
        <v>445</v>
      </c>
      <c r="I3100" s="9">
        <f t="shared" si="7188"/>
        <v>2000</v>
      </c>
      <c r="J3100" s="9">
        <f t="shared" si="7191"/>
        <v>2000</v>
      </c>
      <c r="K3100" s="8">
        <f>(IF(D3100="SELL",IF(H3100="",0,G3100-H3100),IF(D3100="BUY",IF(H3100="",0,(H3100-G3100)))))*C3100</f>
        <v>2000</v>
      </c>
      <c r="L3100" s="8">
        <f t="shared" si="7189"/>
        <v>3</v>
      </c>
      <c r="M3100" s="8">
        <f t="shared" si="7190"/>
        <v>6000</v>
      </c>
    </row>
    <row r="3101" spans="1:13" x14ac:dyDescent="0.25">
      <c r="A3101" s="15">
        <v>42691</v>
      </c>
      <c r="B3101" s="7" t="s">
        <v>115</v>
      </c>
      <c r="C3101" s="16">
        <v>2500</v>
      </c>
      <c r="D3101" s="16" t="s">
        <v>20</v>
      </c>
      <c r="E3101" s="17">
        <v>266</v>
      </c>
      <c r="F3101" s="18">
        <v>264</v>
      </c>
      <c r="G3101" s="18">
        <v>0</v>
      </c>
      <c r="H3101" s="19">
        <v>0</v>
      </c>
      <c r="I3101" s="9">
        <f t="shared" si="7188"/>
        <v>5000</v>
      </c>
      <c r="J3101" s="9">
        <v>0</v>
      </c>
      <c r="K3101" s="9">
        <v>0</v>
      </c>
      <c r="L3101" s="8">
        <f t="shared" si="7189"/>
        <v>2</v>
      </c>
      <c r="M3101" s="8">
        <f t="shared" si="7190"/>
        <v>5000</v>
      </c>
    </row>
    <row r="3102" spans="1:13" x14ac:dyDescent="0.25">
      <c r="A3102" s="15">
        <v>42690</v>
      </c>
      <c r="B3102" s="7" t="s">
        <v>137</v>
      </c>
      <c r="C3102" s="16">
        <v>1200</v>
      </c>
      <c r="D3102" s="16" t="s">
        <v>20</v>
      </c>
      <c r="E3102" s="17">
        <v>460</v>
      </c>
      <c r="F3102" s="18">
        <v>458</v>
      </c>
      <c r="G3102" s="18">
        <v>456</v>
      </c>
      <c r="H3102" s="19">
        <v>454</v>
      </c>
      <c r="I3102" s="9">
        <f t="shared" si="7188"/>
        <v>2400</v>
      </c>
      <c r="J3102" s="9">
        <f>(IF(D3102="SELL",IF(G3102="",0,F3102-G3102),IF(D3102="BUY",IF(G3102="",0,G3102-F3102))))*C3102</f>
        <v>2400</v>
      </c>
      <c r="K3102" s="8">
        <f>(IF(D3102="SELL",IF(H3102="",0,G3102-H3102),IF(D3102="BUY",IF(H3102="",0,(H3102-G3102)))))*C3102</f>
        <v>2400</v>
      </c>
      <c r="L3102" s="8">
        <f t="shared" si="7189"/>
        <v>6</v>
      </c>
      <c r="M3102" s="8">
        <f t="shared" si="7190"/>
        <v>7200</v>
      </c>
    </row>
    <row r="3103" spans="1:13" x14ac:dyDescent="0.25">
      <c r="A3103" s="15">
        <v>42690</v>
      </c>
      <c r="B3103" s="7" t="s">
        <v>116</v>
      </c>
      <c r="C3103" s="16">
        <v>1200</v>
      </c>
      <c r="D3103" s="16" t="s">
        <v>20</v>
      </c>
      <c r="E3103" s="17">
        <v>480</v>
      </c>
      <c r="F3103" s="18">
        <v>478</v>
      </c>
      <c r="G3103" s="18">
        <v>476</v>
      </c>
      <c r="H3103" s="19">
        <v>474</v>
      </c>
      <c r="I3103" s="9">
        <f t="shared" si="7188"/>
        <v>2400</v>
      </c>
      <c r="J3103" s="9">
        <f>(IF(D3103="SELL",IF(G3103="",0,F3103-G3103),IF(D3103="BUY",IF(G3103="",0,G3103-F3103))))*C3103</f>
        <v>2400</v>
      </c>
      <c r="K3103" s="8">
        <f>(IF(D3103="SELL",IF(H3103="",0,G3103-H3103),IF(D3103="BUY",IF(H3103="",0,(H3103-G3103)))))*C3103</f>
        <v>2400</v>
      </c>
      <c r="L3103" s="8">
        <f t="shared" si="7189"/>
        <v>6</v>
      </c>
      <c r="M3103" s="8">
        <f t="shared" si="7190"/>
        <v>7200</v>
      </c>
    </row>
    <row r="3104" spans="1:13" x14ac:dyDescent="0.25">
      <c r="A3104" s="15">
        <v>42689</v>
      </c>
      <c r="B3104" s="7" t="s">
        <v>112</v>
      </c>
      <c r="C3104" s="16">
        <v>2000</v>
      </c>
      <c r="D3104" s="16" t="s">
        <v>20</v>
      </c>
      <c r="E3104" s="17">
        <v>342</v>
      </c>
      <c r="F3104" s="18">
        <v>341</v>
      </c>
      <c r="G3104" s="18">
        <v>0</v>
      </c>
      <c r="H3104" s="19">
        <v>0</v>
      </c>
      <c r="I3104" s="9">
        <f t="shared" si="7188"/>
        <v>2000</v>
      </c>
      <c r="J3104" s="9">
        <v>0</v>
      </c>
      <c r="K3104" s="9">
        <v>0</v>
      </c>
      <c r="L3104" s="8">
        <f t="shared" si="7189"/>
        <v>1</v>
      </c>
      <c r="M3104" s="8">
        <f t="shared" si="7190"/>
        <v>2000</v>
      </c>
    </row>
    <row r="3105" spans="1:13" x14ac:dyDescent="0.25">
      <c r="A3105" s="15">
        <v>42689</v>
      </c>
      <c r="B3105" s="7" t="s">
        <v>138</v>
      </c>
      <c r="C3105" s="16">
        <v>4500</v>
      </c>
      <c r="D3105" s="16" t="s">
        <v>20</v>
      </c>
      <c r="E3105" s="17">
        <v>117</v>
      </c>
      <c r="F3105" s="18">
        <v>116</v>
      </c>
      <c r="G3105" s="18">
        <v>115</v>
      </c>
      <c r="H3105" s="19">
        <v>0</v>
      </c>
      <c r="I3105" s="9">
        <f t="shared" si="7188"/>
        <v>4500</v>
      </c>
      <c r="J3105" s="9">
        <f>(IF(D3105="SELL",IF(G3105="",0,F3105-G3105),IF(D3105="BUY",IF(G3105="",0,G3105-F3105))))*C3105</f>
        <v>4500</v>
      </c>
      <c r="K3105" s="9">
        <v>0</v>
      </c>
      <c r="L3105" s="8">
        <f t="shared" si="7189"/>
        <v>2</v>
      </c>
      <c r="M3105" s="8">
        <f t="shared" si="7190"/>
        <v>9000</v>
      </c>
    </row>
    <row r="3106" spans="1:13" x14ac:dyDescent="0.25">
      <c r="A3106" s="15">
        <v>42685</v>
      </c>
      <c r="B3106" s="7" t="s">
        <v>139</v>
      </c>
      <c r="C3106" s="16">
        <v>1500</v>
      </c>
      <c r="D3106" s="16" t="s">
        <v>20</v>
      </c>
      <c r="E3106" s="17">
        <v>518</v>
      </c>
      <c r="F3106" s="18">
        <v>515</v>
      </c>
      <c r="G3106" s="18">
        <v>512</v>
      </c>
      <c r="H3106" s="18">
        <v>0</v>
      </c>
      <c r="I3106" s="9">
        <f t="shared" si="7188"/>
        <v>4500</v>
      </c>
      <c r="J3106" s="9">
        <f>(IF(D3106="SELL",IF(G3106="",0,F3106-G3106),IF(D3106="BUY",IF(G3106="",0,G3106-F3106))))*C3106</f>
        <v>4500</v>
      </c>
      <c r="K3106" s="9">
        <v>0</v>
      </c>
      <c r="L3106" s="8">
        <f t="shared" si="7189"/>
        <v>6</v>
      </c>
      <c r="M3106" s="8">
        <f t="shared" si="7190"/>
        <v>9000</v>
      </c>
    </row>
    <row r="3107" spans="1:13" x14ac:dyDescent="0.25">
      <c r="A3107" s="15">
        <v>42685</v>
      </c>
      <c r="B3107" s="7" t="s">
        <v>140</v>
      </c>
      <c r="C3107" s="16">
        <v>5000</v>
      </c>
      <c r="D3107" s="16" t="s">
        <v>17</v>
      </c>
      <c r="E3107" s="17">
        <v>142</v>
      </c>
      <c r="F3107" s="18">
        <v>142.5</v>
      </c>
      <c r="G3107" s="18">
        <v>143</v>
      </c>
      <c r="H3107" s="18">
        <v>0</v>
      </c>
      <c r="I3107" s="8">
        <f t="shared" si="7188"/>
        <v>2500</v>
      </c>
      <c r="J3107" s="8">
        <f>(IF(D3107="SELL",IF(G3107="",0,F3107-G3107),IF(D3107="BUY",IF(G3107="",0,G3107-F3107))))*C3107</f>
        <v>2500</v>
      </c>
      <c r="K3107" s="8">
        <v>0</v>
      </c>
      <c r="L3107" s="8">
        <f t="shared" si="7189"/>
        <v>1</v>
      </c>
      <c r="M3107" s="8">
        <f t="shared" si="7190"/>
        <v>5000</v>
      </c>
    </row>
    <row r="3108" spans="1:13" x14ac:dyDescent="0.25">
      <c r="A3108" s="15">
        <v>42685</v>
      </c>
      <c r="B3108" s="7" t="s">
        <v>137</v>
      </c>
      <c r="C3108" s="16">
        <v>1300</v>
      </c>
      <c r="D3108" s="16" t="s">
        <v>20</v>
      </c>
      <c r="E3108" s="17">
        <v>493</v>
      </c>
      <c r="F3108" s="18">
        <v>491</v>
      </c>
      <c r="G3108" s="18">
        <v>489</v>
      </c>
      <c r="H3108" s="18">
        <v>487</v>
      </c>
      <c r="I3108" s="8">
        <f t="shared" si="7188"/>
        <v>2600</v>
      </c>
      <c r="J3108" s="8">
        <f>(IF(D3108="SELL",IF(G3108="",0,F3108-G3108),IF(D3108="BUY",IF(G3108="",0,G3108-F3108))))*C3108</f>
        <v>2600</v>
      </c>
      <c r="K3108" s="8">
        <f>(IF(D3108="SELL",IF(H3108="",0,G3108-H3108),IF(D3108="BUY",IF(H3108="",0,(H3108-G3108)))))*C3108</f>
        <v>2600</v>
      </c>
      <c r="L3108" s="8">
        <f t="shared" si="7189"/>
        <v>6</v>
      </c>
      <c r="M3108" s="8">
        <f t="shared" si="7190"/>
        <v>7800</v>
      </c>
    </row>
    <row r="3109" spans="1:13" x14ac:dyDescent="0.25">
      <c r="A3109" s="15">
        <v>42684</v>
      </c>
      <c r="B3109" s="7" t="s">
        <v>140</v>
      </c>
      <c r="C3109" s="16">
        <v>5000</v>
      </c>
      <c r="D3109" s="16" t="s">
        <v>20</v>
      </c>
      <c r="E3109" s="17">
        <v>143</v>
      </c>
      <c r="F3109" s="18">
        <v>142.4</v>
      </c>
      <c r="G3109" s="18">
        <v>141.80000000000001</v>
      </c>
      <c r="H3109" s="18">
        <v>141.19999999999999</v>
      </c>
      <c r="I3109" s="8">
        <f t="shared" si="7188"/>
        <v>2999.9999999999718</v>
      </c>
      <c r="J3109" s="8">
        <f>(IF(D3109="SELL",IF(G3109="",0,F3109-G3109),IF(D3109="BUY",IF(G3109="",0,G3109-F3109))))*C3109</f>
        <v>2999.9999999999718</v>
      </c>
      <c r="K3109" s="8">
        <f>(IF(D3109="SELL",IF(H3109="",0,G3109-H3109),IF(D3109="BUY",IF(H3109="",0,(H3109-G3109)))))*C3109</f>
        <v>3000.0000000001137</v>
      </c>
      <c r="L3109" s="8">
        <f t="shared" si="7189"/>
        <v>1.8000000000000116</v>
      </c>
      <c r="M3109" s="8">
        <f t="shared" si="7190"/>
        <v>9000.0000000000582</v>
      </c>
    </row>
    <row r="3110" spans="1:13" x14ac:dyDescent="0.25">
      <c r="A3110" s="15">
        <v>42684</v>
      </c>
      <c r="B3110" s="7" t="s">
        <v>114</v>
      </c>
      <c r="C3110" s="16">
        <v>1400</v>
      </c>
      <c r="D3110" s="16" t="s">
        <v>17</v>
      </c>
      <c r="E3110" s="17">
        <v>443</v>
      </c>
      <c r="F3110" s="18">
        <v>445</v>
      </c>
      <c r="G3110" s="18">
        <v>0</v>
      </c>
      <c r="H3110" s="18">
        <v>0</v>
      </c>
      <c r="I3110" s="8">
        <f t="shared" si="7188"/>
        <v>2800</v>
      </c>
      <c r="J3110" s="8">
        <v>0</v>
      </c>
      <c r="K3110" s="8">
        <v>0</v>
      </c>
      <c r="L3110" s="8">
        <f t="shared" si="7189"/>
        <v>2</v>
      </c>
      <c r="M3110" s="8">
        <f t="shared" si="7190"/>
        <v>2800</v>
      </c>
    </row>
    <row r="3111" spans="1:13" x14ac:dyDescent="0.25">
      <c r="A3111" s="15">
        <v>42683</v>
      </c>
      <c r="B3111" s="7" t="s">
        <v>141</v>
      </c>
      <c r="C3111" s="16">
        <v>2000</v>
      </c>
      <c r="D3111" s="16" t="s">
        <v>17</v>
      </c>
      <c r="E3111" s="17">
        <v>400</v>
      </c>
      <c r="F3111" s="18">
        <v>403</v>
      </c>
      <c r="G3111" s="18">
        <v>406</v>
      </c>
      <c r="H3111" s="18">
        <v>0</v>
      </c>
      <c r="I3111" s="8">
        <f t="shared" si="7188"/>
        <v>6000</v>
      </c>
      <c r="J3111" s="8">
        <f>(IF(D3111="SELL",IF(G3111="",0,F3111-G3111),IF(D3111="BUY",IF(G3111="",0,G3111-F3111))))*C3111</f>
        <v>6000</v>
      </c>
      <c r="K3111" s="8">
        <v>0</v>
      </c>
      <c r="L3111" s="8">
        <f t="shared" si="7189"/>
        <v>6</v>
      </c>
      <c r="M3111" s="8">
        <f t="shared" si="7190"/>
        <v>12000</v>
      </c>
    </row>
    <row r="3112" spans="1:13" x14ac:dyDescent="0.25">
      <c r="A3112" s="15">
        <v>42682</v>
      </c>
      <c r="B3112" s="7" t="s">
        <v>142</v>
      </c>
      <c r="C3112" s="16">
        <v>400</v>
      </c>
      <c r="D3112" s="16" t="s">
        <v>17</v>
      </c>
      <c r="E3112" s="17">
        <v>1495</v>
      </c>
      <c r="F3112" s="18">
        <v>1505</v>
      </c>
      <c r="G3112" s="18">
        <v>0</v>
      </c>
      <c r="H3112" s="18">
        <v>0</v>
      </c>
      <c r="I3112" s="8">
        <f t="shared" si="7188"/>
        <v>4000</v>
      </c>
      <c r="J3112" s="8">
        <v>0</v>
      </c>
      <c r="K3112" s="8">
        <v>0</v>
      </c>
      <c r="L3112" s="8">
        <f t="shared" si="7189"/>
        <v>10</v>
      </c>
      <c r="M3112" s="8">
        <f t="shared" si="7190"/>
        <v>4000</v>
      </c>
    </row>
    <row r="3113" spans="1:13" x14ac:dyDescent="0.25">
      <c r="A3113" s="15">
        <v>42682</v>
      </c>
      <c r="B3113" s="7" t="s">
        <v>143</v>
      </c>
      <c r="C3113" s="16">
        <v>1700</v>
      </c>
      <c r="D3113" s="16" t="s">
        <v>17</v>
      </c>
      <c r="E3113" s="17">
        <v>320.5</v>
      </c>
      <c r="F3113" s="18">
        <v>322.5</v>
      </c>
      <c r="G3113" s="18">
        <v>324.5</v>
      </c>
      <c r="H3113" s="18">
        <v>0</v>
      </c>
      <c r="I3113" s="8">
        <f t="shared" si="7188"/>
        <v>3400</v>
      </c>
      <c r="J3113" s="8">
        <f>(IF(D3113="SELL",IF(G3113="",0,F3113-G3113),IF(D3113="BUY",IF(G3113="",0,G3113-F3113))))*C3113</f>
        <v>3400</v>
      </c>
      <c r="K3113" s="8">
        <v>0</v>
      </c>
      <c r="L3113" s="8">
        <f t="shared" si="7189"/>
        <v>4</v>
      </c>
      <c r="M3113" s="8">
        <f t="shared" si="7190"/>
        <v>6800</v>
      </c>
    </row>
    <row r="3114" spans="1:13" x14ac:dyDescent="0.25">
      <c r="A3114" s="15">
        <v>42681</v>
      </c>
      <c r="B3114" s="7" t="s">
        <v>144</v>
      </c>
      <c r="C3114" s="16">
        <v>1100</v>
      </c>
      <c r="D3114" s="16" t="s">
        <v>17</v>
      </c>
      <c r="E3114" s="17">
        <v>462</v>
      </c>
      <c r="F3114" s="18">
        <v>464</v>
      </c>
      <c r="G3114" s="18">
        <v>0</v>
      </c>
      <c r="H3114" s="18">
        <v>0</v>
      </c>
      <c r="I3114" s="8">
        <f t="shared" si="7188"/>
        <v>2200</v>
      </c>
      <c r="J3114" s="8">
        <v>0</v>
      </c>
      <c r="K3114" s="8">
        <f t="shared" ref="K3114:K3119" si="7192">(IF(D3114="SELL",IF(H3114="",0,G3114-H3114),IF(D3114="BUY",IF(H3114="",0,(H3114-G3114)))))*C3114</f>
        <v>0</v>
      </c>
      <c r="L3114" s="8">
        <f t="shared" si="7189"/>
        <v>2</v>
      </c>
      <c r="M3114" s="8">
        <f t="shared" si="7190"/>
        <v>2200</v>
      </c>
    </row>
    <row r="3115" spans="1:13" x14ac:dyDescent="0.25">
      <c r="A3115" s="15">
        <v>42681</v>
      </c>
      <c r="B3115" s="7" t="s">
        <v>90</v>
      </c>
      <c r="C3115" s="16">
        <v>1000</v>
      </c>
      <c r="D3115" s="16" t="s">
        <v>17</v>
      </c>
      <c r="E3115" s="17">
        <v>818</v>
      </c>
      <c r="F3115" s="18">
        <v>820</v>
      </c>
      <c r="G3115" s="18">
        <v>822</v>
      </c>
      <c r="H3115" s="18">
        <v>824</v>
      </c>
      <c r="I3115" s="8">
        <f t="shared" si="7188"/>
        <v>2000</v>
      </c>
      <c r="J3115" s="8">
        <f>(IF(D3115="SELL",IF(G3115="",0,F3115-G3115),IF(D3115="BUY",IF(G3115="",0,G3115-F3115))))*C3115</f>
        <v>2000</v>
      </c>
      <c r="K3115" s="8">
        <f t="shared" si="7192"/>
        <v>2000</v>
      </c>
      <c r="L3115" s="8">
        <f t="shared" si="7189"/>
        <v>6</v>
      </c>
      <c r="M3115" s="8">
        <f t="shared" si="7190"/>
        <v>6000</v>
      </c>
    </row>
    <row r="3116" spans="1:13" x14ac:dyDescent="0.25">
      <c r="A3116" s="15">
        <v>42678</v>
      </c>
      <c r="B3116" s="7" t="s">
        <v>145</v>
      </c>
      <c r="C3116" s="16">
        <v>3500</v>
      </c>
      <c r="D3116" s="16" t="s">
        <v>20</v>
      </c>
      <c r="E3116" s="17">
        <v>145</v>
      </c>
      <c r="F3116" s="18">
        <v>144</v>
      </c>
      <c r="G3116" s="18">
        <v>0</v>
      </c>
      <c r="H3116" s="18">
        <v>0</v>
      </c>
      <c r="I3116" s="8">
        <f t="shared" si="7188"/>
        <v>3500</v>
      </c>
      <c r="J3116" s="8">
        <v>0</v>
      </c>
      <c r="K3116" s="8">
        <f t="shared" si="7192"/>
        <v>0</v>
      </c>
      <c r="L3116" s="8">
        <f t="shared" si="7189"/>
        <v>1</v>
      </c>
      <c r="M3116" s="8">
        <f t="shared" si="7190"/>
        <v>3500</v>
      </c>
    </row>
    <row r="3117" spans="1:13" x14ac:dyDescent="0.25">
      <c r="A3117" s="15">
        <v>42678</v>
      </c>
      <c r="B3117" s="7" t="s">
        <v>146</v>
      </c>
      <c r="C3117" s="16">
        <v>1500</v>
      </c>
      <c r="D3117" s="16" t="s">
        <v>20</v>
      </c>
      <c r="E3117" s="17">
        <v>308.5</v>
      </c>
      <c r="F3117" s="18">
        <v>307</v>
      </c>
      <c r="G3117" s="18">
        <v>305.5</v>
      </c>
      <c r="H3117" s="18">
        <v>304</v>
      </c>
      <c r="I3117" s="8">
        <f t="shared" si="7188"/>
        <v>2250</v>
      </c>
      <c r="J3117" s="8">
        <f>(IF(D3117="SELL",IF(G3117="",0,F3117-G3117),IF(D3117="BUY",IF(G3117="",0,G3117-F3117))))*C3117</f>
        <v>2250</v>
      </c>
      <c r="K3117" s="8">
        <f t="shared" si="7192"/>
        <v>2250</v>
      </c>
      <c r="L3117" s="8">
        <f t="shared" si="7189"/>
        <v>4.5</v>
      </c>
      <c r="M3117" s="8">
        <f t="shared" si="7190"/>
        <v>6750</v>
      </c>
    </row>
    <row r="3118" spans="1:13" x14ac:dyDescent="0.25">
      <c r="A3118" s="15">
        <v>42678</v>
      </c>
      <c r="B3118" s="7" t="s">
        <v>115</v>
      </c>
      <c r="C3118" s="16">
        <v>2500</v>
      </c>
      <c r="D3118" s="16" t="s">
        <v>17</v>
      </c>
      <c r="E3118" s="17">
        <v>292</v>
      </c>
      <c r="F3118" s="18">
        <v>290</v>
      </c>
      <c r="G3118" s="18">
        <v>0</v>
      </c>
      <c r="H3118" s="18">
        <v>0</v>
      </c>
      <c r="I3118" s="8">
        <f t="shared" si="7188"/>
        <v>-5000</v>
      </c>
      <c r="J3118" s="8">
        <v>0</v>
      </c>
      <c r="K3118" s="8">
        <f t="shared" si="7192"/>
        <v>0</v>
      </c>
      <c r="L3118" s="8">
        <f t="shared" si="7189"/>
        <v>-2</v>
      </c>
      <c r="M3118" s="8">
        <f t="shared" si="7190"/>
        <v>-5000</v>
      </c>
    </row>
    <row r="3119" spans="1:13" x14ac:dyDescent="0.25">
      <c r="A3119" s="15">
        <v>42677</v>
      </c>
      <c r="B3119" s="7" t="s">
        <v>39</v>
      </c>
      <c r="C3119" s="16">
        <v>2400</v>
      </c>
      <c r="D3119" s="16" t="s">
        <v>17</v>
      </c>
      <c r="E3119" s="17">
        <v>238.4</v>
      </c>
      <c r="F3119" s="18">
        <v>239.2</v>
      </c>
      <c r="G3119" s="18">
        <v>240.3</v>
      </c>
      <c r="H3119" s="18">
        <v>241.6</v>
      </c>
      <c r="I3119" s="8">
        <f t="shared" si="7188"/>
        <v>1919.9999999999591</v>
      </c>
      <c r="J3119" s="8">
        <v>0</v>
      </c>
      <c r="K3119" s="8">
        <f t="shared" si="7192"/>
        <v>3119.9999999999591</v>
      </c>
      <c r="L3119" s="8">
        <f t="shared" si="7189"/>
        <v>2.0999999999999659</v>
      </c>
      <c r="M3119" s="8">
        <f t="shared" si="7190"/>
        <v>5039.9999999999181</v>
      </c>
    </row>
    <row r="3120" spans="1:13" x14ac:dyDescent="0.25">
      <c r="A3120" s="15">
        <v>42677</v>
      </c>
      <c r="B3120" s="7" t="s">
        <v>147</v>
      </c>
      <c r="C3120" s="16">
        <v>2500</v>
      </c>
      <c r="D3120" s="16" t="s">
        <v>17</v>
      </c>
      <c r="E3120" s="17">
        <v>325.5</v>
      </c>
      <c r="F3120" s="18">
        <v>326.3</v>
      </c>
      <c r="G3120" s="18">
        <v>327.10000000000002</v>
      </c>
      <c r="H3120" s="18">
        <v>0</v>
      </c>
      <c r="I3120" s="8">
        <f t="shared" si="7188"/>
        <v>2000.0000000000284</v>
      </c>
      <c r="J3120" s="8">
        <f>(IF(D3120="SELL",IF(G3120="",0,F3120-G3120),IF(D3120="BUY",IF(G3120="",0,G3120-F3120))))*C3120</f>
        <v>2000.0000000000284</v>
      </c>
      <c r="K3120" s="8">
        <v>0</v>
      </c>
      <c r="L3120" s="8">
        <f t="shared" si="7189"/>
        <v>1.6000000000000227</v>
      </c>
      <c r="M3120" s="8">
        <f t="shared" si="7190"/>
        <v>4000.0000000000568</v>
      </c>
    </row>
    <row r="3121" spans="1:13" x14ac:dyDescent="0.25">
      <c r="A3121" s="15">
        <v>42677</v>
      </c>
      <c r="B3121" s="7" t="s">
        <v>95</v>
      </c>
      <c r="C3121" s="16">
        <v>600</v>
      </c>
      <c r="D3121" s="16" t="s">
        <v>17</v>
      </c>
      <c r="E3121" s="17">
        <v>1233</v>
      </c>
      <c r="F3121" s="18">
        <v>1236.5</v>
      </c>
      <c r="G3121" s="18">
        <v>0</v>
      </c>
      <c r="H3121" s="18">
        <v>0</v>
      </c>
      <c r="I3121" s="8">
        <f t="shared" si="7188"/>
        <v>2100</v>
      </c>
      <c r="J3121" s="8">
        <v>0</v>
      </c>
      <c r="K3121" s="8">
        <v>0</v>
      </c>
      <c r="L3121" s="8">
        <f t="shared" si="7189"/>
        <v>3.5</v>
      </c>
      <c r="M3121" s="8">
        <f t="shared" si="7190"/>
        <v>2100</v>
      </c>
    </row>
    <row r="3122" spans="1:13" x14ac:dyDescent="0.25">
      <c r="A3122" s="15">
        <v>42676</v>
      </c>
      <c r="B3122" s="7" t="s">
        <v>148</v>
      </c>
      <c r="C3122" s="16">
        <v>2500</v>
      </c>
      <c r="D3122" s="16" t="s">
        <v>17</v>
      </c>
      <c r="E3122" s="17">
        <v>291</v>
      </c>
      <c r="F3122" s="18">
        <v>291.8</v>
      </c>
      <c r="G3122" s="18">
        <v>292.60000000000002</v>
      </c>
      <c r="H3122" s="18">
        <v>293.39999999999998</v>
      </c>
      <c r="I3122" s="8">
        <f t="shared" si="7188"/>
        <v>2000.0000000000284</v>
      </c>
      <c r="J3122" s="8">
        <v>0</v>
      </c>
      <c r="K3122" s="8">
        <f>(IF(D3122="SELL",IF(H3122="",0,G3122-H3122),IF(D3122="BUY",IF(H3122="",0,(H3122-G3122)))))*C3122</f>
        <v>1999.9999999998863</v>
      </c>
      <c r="L3122" s="8">
        <f t="shared" si="7189"/>
        <v>1.5999999999999659</v>
      </c>
      <c r="M3122" s="8">
        <f t="shared" si="7190"/>
        <v>3999.9999999999145</v>
      </c>
    </row>
    <row r="3123" spans="1:13" x14ac:dyDescent="0.25">
      <c r="A3123" s="15">
        <v>42676</v>
      </c>
      <c r="B3123" s="7" t="s">
        <v>94</v>
      </c>
      <c r="C3123" s="16">
        <v>1100</v>
      </c>
      <c r="D3123" s="16" t="s">
        <v>17</v>
      </c>
      <c r="E3123" s="17">
        <v>919.5</v>
      </c>
      <c r="F3123" s="18">
        <v>921.3</v>
      </c>
      <c r="G3123" s="18">
        <v>923.5</v>
      </c>
      <c r="H3123" s="18">
        <v>925.5</v>
      </c>
      <c r="I3123" s="8">
        <f t="shared" si="7188"/>
        <v>1979.99999999995</v>
      </c>
      <c r="J3123" s="8">
        <f>(IF(D3123="SELL",IF(G3123="",0,F3123-G3123),IF(D3123="BUY",IF(G3123="",0,G3123-F3123))))*C3123</f>
        <v>2420.00000000005</v>
      </c>
      <c r="K3123" s="8">
        <v>0</v>
      </c>
      <c r="L3123" s="8">
        <f t="shared" si="7189"/>
        <v>4</v>
      </c>
      <c r="M3123" s="8">
        <f t="shared" si="7190"/>
        <v>4400</v>
      </c>
    </row>
    <row r="3124" spans="1:13" x14ac:dyDescent="0.25">
      <c r="A3124" s="15">
        <v>42676</v>
      </c>
      <c r="B3124" s="7" t="s">
        <v>115</v>
      </c>
      <c r="C3124" s="16">
        <v>2500</v>
      </c>
      <c r="D3124" s="16" t="s">
        <v>17</v>
      </c>
      <c r="E3124" s="17">
        <v>303</v>
      </c>
      <c r="F3124" s="18">
        <v>303.8</v>
      </c>
      <c r="G3124" s="18">
        <v>304.60000000000002</v>
      </c>
      <c r="H3124" s="18">
        <v>0</v>
      </c>
      <c r="I3124" s="8">
        <f t="shared" si="7188"/>
        <v>2000.0000000000284</v>
      </c>
      <c r="J3124" s="8">
        <v>0</v>
      </c>
      <c r="K3124" s="8">
        <v>0</v>
      </c>
      <c r="L3124" s="8">
        <f t="shared" si="7189"/>
        <v>0.80000000000001137</v>
      </c>
      <c r="M3124" s="8">
        <f t="shared" si="7190"/>
        <v>2000.0000000000284</v>
      </c>
    </row>
    <row r="3125" spans="1:13" x14ac:dyDescent="0.25">
      <c r="A3125" s="15">
        <v>42675</v>
      </c>
      <c r="B3125" s="7" t="s">
        <v>123</v>
      </c>
      <c r="C3125" s="16">
        <v>1100</v>
      </c>
      <c r="D3125" s="16" t="s">
        <v>17</v>
      </c>
      <c r="E3125" s="17">
        <v>870</v>
      </c>
      <c r="F3125" s="18">
        <v>872</v>
      </c>
      <c r="G3125" s="18">
        <v>874</v>
      </c>
      <c r="H3125" s="18">
        <v>876</v>
      </c>
      <c r="I3125" s="8">
        <f t="shared" si="7188"/>
        <v>2200</v>
      </c>
      <c r="J3125" s="8">
        <v>0</v>
      </c>
      <c r="K3125" s="8">
        <f>(IF(D3125="SELL",IF(H3125="",0,G3125-H3125),IF(D3125="BUY",IF(H3125="",0,(H3125-G3125)))))*C3125</f>
        <v>2200</v>
      </c>
      <c r="L3125" s="8">
        <f t="shared" si="7189"/>
        <v>4</v>
      </c>
      <c r="M3125" s="8">
        <f t="shared" si="7190"/>
        <v>4400</v>
      </c>
    </row>
    <row r="3126" spans="1:13" x14ac:dyDescent="0.25">
      <c r="A3126" s="15">
        <v>42675</v>
      </c>
      <c r="B3126" s="7" t="s">
        <v>149</v>
      </c>
      <c r="C3126" s="16">
        <v>3500</v>
      </c>
      <c r="D3126" s="16" t="s">
        <v>17</v>
      </c>
      <c r="E3126" s="17">
        <v>274</v>
      </c>
      <c r="F3126" s="18">
        <v>274.8</v>
      </c>
      <c r="G3126" s="18">
        <v>275.60000000000002</v>
      </c>
      <c r="H3126" s="18">
        <v>276.5</v>
      </c>
      <c r="I3126" s="8">
        <f t="shared" si="7188"/>
        <v>2800.00000000004</v>
      </c>
      <c r="J3126" s="8">
        <v>0</v>
      </c>
      <c r="K3126" s="8">
        <f>(IF(D3126="SELL",IF(H3126="",0,G3126-H3126),IF(D3126="BUY",IF(H3126="",0,(H3126-G3126)))))*C3126</f>
        <v>3149.9999999999204</v>
      </c>
      <c r="L3126" s="8">
        <f t="shared" si="7189"/>
        <v>1.6999999999999886</v>
      </c>
      <c r="M3126" s="8">
        <f t="shared" si="7190"/>
        <v>5949.99999999996</v>
      </c>
    </row>
    <row r="3127" spans="1:13" x14ac:dyDescent="0.25">
      <c r="A3127" s="15">
        <v>42675</v>
      </c>
      <c r="B3127" s="7" t="s">
        <v>64</v>
      </c>
      <c r="C3127" s="16">
        <v>2000</v>
      </c>
      <c r="D3127" s="16" t="s">
        <v>17</v>
      </c>
      <c r="E3127" s="17">
        <v>387.1</v>
      </c>
      <c r="F3127" s="18">
        <v>388.1</v>
      </c>
      <c r="G3127" s="18">
        <v>389.1</v>
      </c>
      <c r="H3127" s="18">
        <v>0</v>
      </c>
      <c r="I3127" s="8">
        <f t="shared" si="7188"/>
        <v>2000</v>
      </c>
      <c r="J3127" s="8">
        <v>0</v>
      </c>
      <c r="K3127" s="8">
        <v>0</v>
      </c>
      <c r="L3127" s="8">
        <f t="shared" si="7189"/>
        <v>1</v>
      </c>
      <c r="M3127" s="8">
        <f t="shared" si="7190"/>
        <v>2000</v>
      </c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K2475 J1096 J1002:J1003 J931 J596:K596 J581:K581 J294:K294 J2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FUTURE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2021-02-05T11:40:37Z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